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01-COORD. DE LICITAÇÕES E CONTRATOS\02. DIPRE\Processos 2024\2023-17687 SAUDE MOP contratação saúde bucal intadm Sadi\"/>
    </mc:Choice>
  </mc:AlternateContent>
  <bookViews>
    <workbookView xWindow="0" yWindow="0" windowWidth="16380" windowHeight="8190" tabRatio="921"/>
  </bookViews>
  <sheets>
    <sheet name="01 Função" sheetId="1" r:id="rId1"/>
    <sheet name="02 Transporte e Alimentação" sheetId="16" r:id="rId2"/>
    <sheet name="03 Uniforme e Crachá" sheetId="14" r:id="rId3"/>
  </sheets>
  <definedNames>
    <definedName name="_xlnm.Print_Area" localSheetId="0">'01 Função'!$B$1:$H$178</definedName>
    <definedName name="Print_Area_0" localSheetId="0">'01 Função'!$A$1:$H$163</definedName>
    <definedName name="Print_Area_0" localSheetId="1">'02 Transporte e Alimentação'!$A$1:$F$6</definedName>
    <definedName name="Print_Area_0" localSheetId="2">'03 Uniforme e Crachá'!$A$1:$H$9</definedName>
  </definedNames>
  <calcPr calcId="152511"/>
</workbook>
</file>

<file path=xl/calcChain.xml><?xml version="1.0" encoding="utf-8"?>
<calcChain xmlns="http://schemas.openxmlformats.org/spreadsheetml/2006/main">
  <c r="H94" i="1" l="1"/>
  <c r="H12" i="14" l="1"/>
  <c r="H13" i="14"/>
  <c r="H14" i="14"/>
  <c r="G152" i="1" l="1"/>
  <c r="H35" i="1" l="1"/>
  <c r="E22" i="16"/>
  <c r="E23" i="16" l="1"/>
  <c r="E24" i="16" s="1"/>
  <c r="H69" i="1" s="1"/>
  <c r="H33" i="1" l="1"/>
  <c r="G157" i="1"/>
  <c r="H38" i="1" l="1"/>
  <c r="H96" i="1" s="1"/>
  <c r="H173" i="1"/>
  <c r="G48" i="1" l="1"/>
  <c r="H47" i="1" l="1"/>
  <c r="H46" i="1"/>
  <c r="H118" i="1" s="1"/>
  <c r="H91" i="1"/>
  <c r="H92" i="1" s="1"/>
  <c r="H162" i="1"/>
  <c r="H109" i="1"/>
  <c r="H116" i="1"/>
  <c r="H110" i="1"/>
  <c r="H108" i="1"/>
  <c r="H106" i="1"/>
  <c r="H107" i="1"/>
  <c r="E14" i="16" l="1"/>
  <c r="E17" i="16" l="1"/>
  <c r="H68" i="1" s="1"/>
  <c r="H20" i="14"/>
  <c r="H21" i="14" s="1"/>
  <c r="G62" i="1"/>
  <c r="H95" i="1" s="1"/>
  <c r="H111" i="1" l="1"/>
  <c r="H112" i="1" s="1"/>
  <c r="H130" i="1" s="1"/>
  <c r="H143" i="1"/>
  <c r="G117" i="1"/>
  <c r="H117" i="1"/>
  <c r="G95" i="1"/>
  <c r="H77" i="1"/>
  <c r="H84" i="1" s="1"/>
  <c r="H15" i="14"/>
  <c r="H16" i="14" l="1"/>
  <c r="H138" i="1" s="1"/>
  <c r="H144" i="1" s="1"/>
  <c r="H119" i="1"/>
  <c r="H131" i="1" s="1"/>
  <c r="H133" i="1" s="1"/>
  <c r="H166" i="1" l="1"/>
  <c r="H165" i="1"/>
  <c r="H48" i="1"/>
  <c r="H97" i="1"/>
  <c r="H164" i="1" s="1"/>
  <c r="H61" i="1" l="1"/>
  <c r="H57" i="1"/>
  <c r="H82" i="1"/>
  <c r="H58" i="1"/>
  <c r="H54" i="1"/>
  <c r="H60" i="1"/>
  <c r="H59" i="1"/>
  <c r="H55" i="1"/>
  <c r="H56" i="1"/>
  <c r="H62" i="1" l="1"/>
  <c r="H83" i="1" s="1"/>
  <c r="H85" i="1" s="1"/>
  <c r="H149" i="1" s="1"/>
  <c r="H150" i="1" l="1"/>
  <c r="H152" i="1" s="1"/>
  <c r="H156" i="1" s="1"/>
  <c r="H163" i="1"/>
  <c r="H167" i="1" s="1"/>
  <c r="H154" i="1" l="1"/>
  <c r="H153" i="1"/>
  <c r="H157" i="1" l="1"/>
  <c r="H168" i="1" s="1"/>
  <c r="H169" i="1" l="1"/>
  <c r="H175" i="1" l="1"/>
  <c r="H178" i="1" s="1"/>
</calcChain>
</file>

<file path=xl/sharedStrings.xml><?xml version="1.0" encoding="utf-8"?>
<sst xmlns="http://schemas.openxmlformats.org/spreadsheetml/2006/main" count="290" uniqueCount="184">
  <si>
    <t>DISCRIMINAÇÃO DOS SERVIÇOS (DADOS REFERENTES À CONTRATAÇÃO)</t>
  </si>
  <si>
    <t>A</t>
  </si>
  <si>
    <t>Data de apresentação da proposta</t>
  </si>
  <si>
    <t>B</t>
  </si>
  <si>
    <t>Município / UF</t>
  </si>
  <si>
    <t>Salvador-BA</t>
  </si>
  <si>
    <t>C</t>
  </si>
  <si>
    <t>Ano do Acordo, Convenção ou Dissídio Coletivo</t>
  </si>
  <si>
    <t>D</t>
  </si>
  <si>
    <t>Número de meses de execução contratual:</t>
  </si>
  <si>
    <t>E</t>
  </si>
  <si>
    <t>Dados para composição dos custos referentes à mão de obra</t>
  </si>
  <si>
    <t>Classificação Brasileira de Ocupações (CBO)</t>
  </si>
  <si>
    <t>Salário Normativo da Categoria Profissional (piso)</t>
  </si>
  <si>
    <t>Categoria Profissional (vinculada à execução contratual)</t>
  </si>
  <si>
    <t>Data-Base da Categoria (dia/mês)</t>
  </si>
  <si>
    <t>Módulo 1 - Composição da Remuneração</t>
  </si>
  <si>
    <t>Declaração de inscrição no PAT - Programa de Alimentação do Trabalhador</t>
  </si>
  <si>
    <t>(  X  )  SIM</t>
  </si>
  <si>
    <t>Composição da Remuneração</t>
  </si>
  <si>
    <t>Valor (R$)</t>
  </si>
  <si>
    <t>Salário-Base (piso normativo da categoria)</t>
  </si>
  <si>
    <t>Adicional de Periculosidade</t>
  </si>
  <si>
    <t>Adicional Noturno</t>
  </si>
  <si>
    <t>Outros (especificar)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</si>
  <si>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</si>
  <si>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</si>
  <si>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</si>
  <si>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</si>
  <si>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</si>
  <si>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</si>
  <si>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</si>
  <si>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2.2</t>
  </si>
  <si>
    <t>GPS, FGTS e outras contribuições</t>
  </si>
  <si>
    <t>INSS</t>
  </si>
  <si>
    <t>Salário Educação</t>
  </si>
  <si>
    <t>SAT</t>
  </si>
  <si>
    <t>SESC ou SESI</t>
  </si>
  <si>
    <t>SENAI - SENAC</t>
  </si>
  <si>
    <t>F</t>
  </si>
  <si>
    <t>SEBRAE</t>
  </si>
  <si>
    <t>G</t>
  </si>
  <si>
    <t>INCRA</t>
  </si>
  <si>
    <t>H</t>
  </si>
  <si>
    <t>FGTS</t>
  </si>
  <si>
    <t>Submódulo 2.3 - Benefícios Mensais e Diários.</t>
  </si>
  <si>
    <t>2.3</t>
  </si>
  <si>
    <t>Benefícios Mensais e Diários</t>
  </si>
  <si>
    <t>Assistência Médica e Familiar</t>
  </si>
  <si>
    <t>Seguro de Vida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</si>
  <si>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</si>
  <si>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</si>
  <si>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</si>
  <si>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</si>
  <si>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</si>
  <si>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</si>
  <si>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sobre o Aviso Prévio Indenizado</t>
  </si>
  <si>
    <t>Aviso Prévio Trabalhado</t>
  </si>
  <si>
    <t>Incidência dos encargos do submódulo 2.2 sobre o Aviso Prévio Trabalhado</t>
  </si>
  <si>
    <t>Multa do FGTS sobre o Aviso Prévio Trabalhado</t>
  </si>
  <si>
    <t>Módulo 4 - Custo de Reposição do Profissional Ausente</t>
  </si>
  <si>
    <t>Submódulo 4.1 - Ausências Legais</t>
  </si>
  <si>
    <t>4.1</t>
  </si>
  <si>
    <t>Substituto na Ausências Legais</t>
  </si>
  <si>
    <t>Substituto na cobertura de Férias</t>
  </si>
  <si>
    <t>Substituto na cobertura de Afastamento por doença</t>
  </si>
  <si>
    <t>Substituto na cobertura de Ausência justificada (faltas legais)</t>
  </si>
  <si>
    <t>Substituto na cobertura de Acidente trabalho</t>
  </si>
  <si>
    <t>Substituto na cobertura de outras ocorrências (especificar)</t>
  </si>
  <si>
    <t>Incidência dos Encargos do Submódulo 2.2 sobre as Ausências Legais</t>
  </si>
  <si>
    <t>Submódulo 4.2 - Intrajornada</t>
  </si>
  <si>
    <t>4.2</t>
  </si>
  <si>
    <t>Substituto na Intrajornada</t>
  </si>
  <si>
    <t>Substituto na cobertura de Intervalo para repouso ou alimentação</t>
  </si>
  <si>
    <t>Quadro-Resumo do Módulo 4 - Custo de Reposição do Profissional Ausente</t>
  </si>
  <si>
    <t>Custo de Reposição do Profissional Ausente</t>
  </si>
  <si>
    <t>Substituto nas Ausências Legais</t>
  </si>
  <si>
    <t>Módulo 5 - Insumos Diversos</t>
  </si>
  <si>
    <t>Insumos Diversos</t>
  </si>
  <si>
    <t>Uniformes</t>
  </si>
  <si>
    <t>Equipamentos de Proteção Individual (EPI)</t>
  </si>
  <si>
    <t>Materiais</t>
  </si>
  <si>
    <t>Equipamentos</t>
  </si>
  <si>
    <t>Módulo 6 - Custos Indiretos, Tributos e Lucro (Regime tributário: lucro presumido)</t>
  </si>
  <si>
    <t>Custos Indiretos, Tributos e Lucro</t>
  </si>
  <si>
    <t>Custos Indiretos (despesas operacionais e administrativas)</t>
  </si>
  <si>
    <t>Lucro</t>
  </si>
  <si>
    <t>Tributos</t>
  </si>
  <si>
    <t>C.1. Tributos Federais (PIS/COFINS): BASE DE CÁLCULO</t>
  </si>
  <si>
    <t>C.1.-A PIS</t>
  </si>
  <si>
    <t>C.1.-B COFINS</t>
  </si>
  <si>
    <t>C.2. Tributos Estaduais (ICMS - inaplicável)</t>
  </si>
  <si>
    <t>C.3. Tributos Municipais (ISS)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</si>
  <si>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</si>
  <si>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</si>
  <si>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</si>
  <si>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</si>
  <si>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>Valor Total por Empregado</t>
  </si>
  <si>
    <t>ESTIMATIVA DE CUSTO POR EMPREGADO</t>
  </si>
  <si>
    <t>UNIFORMES:</t>
  </si>
  <si>
    <t>Item</t>
  </si>
  <si>
    <t>Descrição do conjunto</t>
  </si>
  <si>
    <t>Quantidade por empregado</t>
  </si>
  <si>
    <t>Valor Unitário  (R$)</t>
  </si>
  <si>
    <t>Crachá</t>
  </si>
  <si>
    <t>Descrição</t>
  </si>
  <si>
    <t>Unidade de Fornec</t>
  </si>
  <si>
    <t>Valor Unitário (R$)</t>
  </si>
  <si>
    <t>unidade</t>
  </si>
  <si>
    <t>Observações:</t>
  </si>
  <si>
    <t>Lotação dos postos de serviços</t>
  </si>
  <si>
    <t>Norma que instituiu valor</t>
  </si>
  <si>
    <t>Link da norma</t>
  </si>
  <si>
    <t>Valor Mensal - R$</t>
  </si>
  <si>
    <t>Vales transportes mensais: 2 x 22 = 44</t>
  </si>
  <si>
    <t>Valor do vale transporte em Salvador</t>
  </si>
  <si>
    <t>Valor mensal do benefício de vale transporte</t>
  </si>
  <si>
    <t>Auxílio-Refeição/Alimentação a ser pago pela empresa</t>
  </si>
  <si>
    <t>Número de meses do contrato</t>
  </si>
  <si>
    <t>Detalhamento Submódulo 2.3 - Benefícios Mensais e Diários - Transporte e Alimentação</t>
  </si>
  <si>
    <t>Vale transporte em Salvador-Bahia</t>
  </si>
  <si>
    <t>4.1.1</t>
  </si>
  <si>
    <t>Incidência dos Encargos do Submódulo 2.2 sobre as Férias acrescidas de 1/3 pagas ao substituto pelos 120 dias de reposição</t>
  </si>
  <si>
    <t>Incidência do FGTS sobre a Remuneração e o 13º salário proporcional aos 120 dias de Reposição</t>
  </si>
  <si>
    <t xml:space="preserve"> Afastamento Maternidade (120 dias)</t>
  </si>
  <si>
    <t>Substituto na cobertura de afastamento maternidade</t>
  </si>
  <si>
    <t>Submódulo 4.1.1 - Afastamento Maternidade (120 dias)</t>
  </si>
  <si>
    <t>Carga horária semanal</t>
  </si>
  <si>
    <t>36h</t>
  </si>
  <si>
    <t>Percentual</t>
  </si>
  <si>
    <t>(    )  NÃO</t>
  </si>
  <si>
    <t>Profissional / Função</t>
  </si>
  <si>
    <t>Quantidade de postos (cada posto equivale a um empregado)</t>
  </si>
  <si>
    <t>Profissional / função</t>
  </si>
  <si>
    <t>Substituto na cobertura de Paternidade</t>
  </si>
  <si>
    <t>b) Foi utilizada função de arredondamento do Excel das frações para duas casas decimais;</t>
  </si>
  <si>
    <t>a) Essa planilha tomou como base empresa inscrita no PAT;</t>
  </si>
  <si>
    <t>c) Mão de obra vinculada à execução contratual.</t>
  </si>
  <si>
    <t>3. QUADRO-RESUMO DOS VALORES DOS SERVIÇOS</t>
  </si>
  <si>
    <t>Processo Administrativo PROAD 17687/2023</t>
  </si>
  <si>
    <t>2023/2024</t>
  </si>
  <si>
    <t>Adicional de Insalubridade (grau médio 20% sobre SM)</t>
  </si>
  <si>
    <t>Sindisaude</t>
  </si>
  <si>
    <t>SM Salário Mínimo Nacional (SM p/ calcular insalubridade)</t>
  </si>
  <si>
    <t>Valor total vale transporte no mês: 44 x 5,20</t>
  </si>
  <si>
    <t>Valor de 10% que a empresa pode descontar</t>
  </si>
  <si>
    <t>Férias acrescidas de 1/3 pagas ao substituto pelos dias de reposição</t>
  </si>
  <si>
    <t>http://www.dom.salvador.ba.gov.br/index.php?option=com_content&amp;view=article&amp;id=7469</t>
  </si>
  <si>
    <t>PORTARIA Nº 026/2023</t>
  </si>
  <si>
    <t>Valor mensal dos serviços</t>
  </si>
  <si>
    <t>UNIDADE DEMANDANTE:  Coordenadoria de Saúde - Seção de Odontologia</t>
  </si>
  <si>
    <t>Auxílio Alimentação do empregado, CCT 2023 § 11ª  (valor diário)</t>
  </si>
  <si>
    <t>22 Dias úteis mês</t>
  </si>
  <si>
    <t>Transporte (R$5,20 x 2 passagens x 22 dias = R$228,80 - 6% do salário-base)</t>
  </si>
  <si>
    <t>Auxílio Alimentação (cláusula 11ª CCT)</t>
  </si>
  <si>
    <t>Sapato emborrachado fechado</t>
  </si>
  <si>
    <t>Pijama cirúrgico (scrub)</t>
  </si>
  <si>
    <t>Par de meias</t>
  </si>
  <si>
    <t>Detalhamento do Módulo 5 - Insumos Diversos - Uniforme e Crachá</t>
  </si>
  <si>
    <t>Auxílio Creche (cláusula 13ª da CCT)</t>
  </si>
  <si>
    <t>a) Crachá: Custo não renovável que será EXCLUÍDO após os 12 meses de contrato</t>
  </si>
  <si>
    <t>Valor Total durante 12 meses (R$)</t>
  </si>
  <si>
    <t xml:space="preserve"> </t>
  </si>
  <si>
    <t>CUSTO DE UNIFORME E CRACHÁ</t>
  </si>
  <si>
    <t>CUSTO DE TRANSPORTE E ALIMENTAÇÃO</t>
  </si>
  <si>
    <t>3224-05</t>
  </si>
  <si>
    <t>Técnico de Saúde Bucal</t>
  </si>
  <si>
    <t>OBJETO: Contratação de serviços de técnico em saúde bucal a serem executados com regime de dedicação exclusiva de mão de obra, para execução das atividades acessórias e complementares ao atendimento odontológico do TRT5 em Salvador-BA</t>
  </si>
  <si>
    <t>Trocas a cada 6 meses</t>
  </si>
  <si>
    <t>Outros</t>
  </si>
  <si>
    <t>Valor global do serviço para contratação por 12 meses</t>
  </si>
  <si>
    <t>Módulo 5 - Insumos Diversos - Uniforme e Crachá</t>
  </si>
  <si>
    <t>CRACHÁ:</t>
  </si>
  <si>
    <t>Crachá completo com cordão e porta crachá</t>
  </si>
  <si>
    <t>Total por empregado durante 12 meses de contrato</t>
  </si>
  <si>
    <t>b) O custo mensal de uniforme por empregado foi calculado pela fórmula: quantidade x valor unitário / 12 meses</t>
  </si>
  <si>
    <t>Quantidade a cada 12 meses</t>
  </si>
  <si>
    <t>Quantidade</t>
  </si>
  <si>
    <t>Qtde. por empregado</t>
  </si>
  <si>
    <t>Submódulo 2.2 - Encargos Previdenciários, Fundo de Garantia por Tempo de Serviço e outras contribuições.</t>
  </si>
  <si>
    <t>Custo mensal por empregado (total dividido por 12 meses)</t>
  </si>
  <si>
    <t>25046 Serviço Auxiliar de Laboratório / Odontólogo</t>
  </si>
  <si>
    <t>CATSER</t>
  </si>
  <si>
    <t>ANEXO II – PLANILHA DE CUSTOS E FORMAÇÃO DE PREÇOS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</si>
</sst>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R$&quot;#,##0.00;\-&quot;R$&quot;#,##0.00"/>
    <numFmt numFmtId="165" formatCode="_-* #,##0.00_-;\-* #,##0.00_-;_-* \-??_-;_-@"/>
    <numFmt numFmtId="166" formatCode="#,##0_ ;\-#,##0\ "/>
    <numFmt numFmtId="167" formatCode="[$R$-416]\ #,##0.00;[Red]\-[$R$-416]\ #,##0.00"/>
    <numFmt numFmtId="168" formatCode="_-&quot;R$&quot;* #,##0.00_-;&quot;-R$&quot;* #,##0.00_-;_-&quot;R$&quot;* \-??_-;_-@_-"/>
    <numFmt numFmtId="169" formatCode="&quot;R$&quot;#,##0.00;&quot;-R$&quot;#,##0.00"/>
    <numFmt numFmtId="170" formatCode="_-* #,##0.0000_-;\-* #,##0.0000_-;_-* \-??_-;_-@"/>
    <numFmt numFmtId="171" formatCode="[$-416]d\-mmm;@"/>
  </numFmts>
  <fonts count="14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2E75B6"/>
      <name val="Calibri"/>
      <family val="2"/>
      <charset val="1"/>
    </font>
    <font>
      <sz val="12"/>
      <color rgb="FFC55A11"/>
      <name val="Calibri"/>
      <family val="2"/>
      <charset val="1"/>
    </font>
    <font>
      <u/>
      <sz val="12"/>
      <color rgb="FF0000FF"/>
      <name val="Cambria"/>
      <family val="1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  <charset val="1"/>
    </font>
    <font>
      <sz val="12"/>
      <color rgb="FF000000"/>
      <name val="Calibri"/>
      <family val="2"/>
      <charset val="1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charset val="1"/>
    </font>
    <font>
      <b/>
      <sz val="14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BFBFBF"/>
        <bgColor rgb="FFAFABAB"/>
      </patternFill>
    </fill>
    <fill>
      <patternFill patternType="solid">
        <fgColor rgb="FF9DC3E6"/>
        <bgColor rgb="FFA4C2F4"/>
      </patternFill>
    </fill>
    <fill>
      <patternFill patternType="solid">
        <fgColor rgb="FFDEEBF7"/>
        <bgColor rgb="FFE7E6E6"/>
      </patternFill>
    </fill>
    <fill>
      <patternFill patternType="solid">
        <fgColor rgb="FFAFABAB"/>
        <bgColor rgb="FFAEAAAA"/>
      </patternFill>
    </fill>
    <fill>
      <patternFill patternType="solid">
        <fgColor rgb="FFD9D9D9"/>
        <bgColor rgb="FFE7E6E6"/>
      </patternFill>
    </fill>
    <fill>
      <patternFill patternType="solid">
        <fgColor rgb="FFA6A6A6"/>
        <bgColor rgb="FFAEAAAA"/>
      </patternFill>
    </fill>
    <fill>
      <patternFill patternType="solid">
        <fgColor rgb="FFC9DAF8"/>
        <bgColor rgb="FFD9D9D9"/>
      </patternFill>
    </fill>
    <fill>
      <patternFill patternType="solid">
        <fgColor rgb="FFFFFFFF"/>
        <bgColor rgb="FFDEEBF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rgb="FFAFABAB"/>
      </patternFill>
    </fill>
    <fill>
      <patternFill patternType="solid">
        <fgColor theme="0"/>
        <bgColor rgb="FF757171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8" fontId="7" fillId="0" borderId="0" applyBorder="0" applyProtection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165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6" fontId="1" fillId="0" borderId="0" xfId="0" applyNumberFormat="1" applyFont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0" fontId="1" fillId="0" borderId="0" xfId="0" applyNumberFormat="1" applyFont="1"/>
    <xf numFmtId="0" fontId="3" fillId="4" borderId="0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0" fontId="1" fillId="0" borderId="7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165" fontId="1" fillId="5" borderId="7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2" borderId="5" xfId="0" applyFont="1" applyFill="1" applyBorder="1" applyAlignment="1">
      <alignment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165" fontId="1" fillId="6" borderId="7" xfId="0" applyNumberFormat="1" applyFont="1" applyFill="1" applyBorder="1" applyAlignment="1">
      <alignment horizontal="center" vertical="center" wrapText="1"/>
    </xf>
    <xf numFmtId="10" fontId="3" fillId="6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>
      <alignment vertical="center" wrapText="1"/>
    </xf>
    <xf numFmtId="0" fontId="3" fillId="7" borderId="3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165" fontId="3" fillId="7" borderId="7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8" borderId="0" xfId="0" applyFont="1" applyFill="1" applyAlignment="1">
      <alignment horizontal="left" vertical="center"/>
    </xf>
    <xf numFmtId="0" fontId="1" fillId="8" borderId="0" xfId="0" applyFont="1" applyFill="1" applyAlignment="1">
      <alignment horizontal="left" vertical="center" wrapText="1"/>
    </xf>
    <xf numFmtId="0" fontId="1" fillId="8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left" vertical="center"/>
    </xf>
    <xf numFmtId="0" fontId="1" fillId="9" borderId="0" xfId="0" applyFont="1" applyFill="1" applyAlignment="1">
      <alignment horizontal="left" vertical="center" wrapText="1"/>
    </xf>
    <xf numFmtId="0" fontId="1" fillId="9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7" fontId="3" fillId="6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/>
    <xf numFmtId="0" fontId="1" fillId="9" borderId="0" xfId="0" applyFont="1" applyFill="1" applyAlignment="1"/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169" fontId="1" fillId="0" borderId="10" xfId="1" applyNumberFormat="1" applyFont="1" applyBorder="1" applyAlignment="1" applyProtection="1">
      <alignment horizontal="center" vertical="center" wrapText="1"/>
    </xf>
    <xf numFmtId="4" fontId="6" fillId="0" borderId="10" xfId="0" applyNumberFormat="1" applyFont="1" applyBorder="1" applyAlignment="1">
      <alignment horizontal="left"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169" fontId="3" fillId="6" borderId="10" xfId="1" applyNumberFormat="1" applyFont="1" applyFill="1" applyBorder="1" applyAlignment="1" applyProtection="1">
      <alignment horizontal="center" vertical="center"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6" borderId="10" xfId="0" applyFont="1" applyFill="1" applyBorder="1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169" fontId="3" fillId="11" borderId="10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0" xfId="0" applyFont="1"/>
    <xf numFmtId="10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/>
    <xf numFmtId="0" fontId="10" fillId="0" borderId="15" xfId="0" applyFont="1" applyBorder="1" applyAlignment="1">
      <alignment horizontal="center"/>
    </xf>
    <xf numFmtId="164" fontId="11" fillId="0" borderId="0" xfId="0" applyNumberFormat="1" applyFont="1"/>
    <xf numFmtId="0" fontId="3" fillId="12" borderId="0" xfId="0" applyFont="1" applyFill="1" applyBorder="1" applyAlignment="1">
      <alignment vertical="center"/>
    </xf>
    <xf numFmtId="165" fontId="1" fillId="0" borderId="0" xfId="0" applyNumberFormat="1" applyFont="1"/>
    <xf numFmtId="165" fontId="3" fillId="3" borderId="0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3" fillId="4" borderId="0" xfId="0" applyNumberFormat="1" applyFont="1" applyFill="1" applyBorder="1" applyAlignment="1">
      <alignment vertical="center" wrapText="1"/>
    </xf>
    <xf numFmtId="165" fontId="3" fillId="4" borderId="0" xfId="0" applyNumberFormat="1" applyFont="1" applyFill="1" applyBorder="1" applyAlignment="1">
      <alignment vertical="center"/>
    </xf>
    <xf numFmtId="165" fontId="4" fillId="0" borderId="0" xfId="0" applyNumberFormat="1" applyFont="1"/>
    <xf numFmtId="165" fontId="0" fillId="0" borderId="0" xfId="0" applyNumberFormat="1" applyFont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 wrapText="1"/>
    </xf>
    <xf numFmtId="165" fontId="1" fillId="13" borderId="7" xfId="0" applyNumberFormat="1" applyFont="1" applyFill="1" applyBorder="1" applyAlignment="1">
      <alignment horizontal="center" vertical="center" wrapText="1"/>
    </xf>
    <xf numFmtId="170" fontId="1" fillId="13" borderId="7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10" fontId="1" fillId="0" borderId="6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7" fontId="1" fillId="0" borderId="0" xfId="0" applyNumberFormat="1" applyFont="1" applyBorder="1" applyAlignment="1">
      <alignment horizontal="center" vertical="center" wrapText="1"/>
    </xf>
    <xf numFmtId="171" fontId="1" fillId="0" borderId="0" xfId="0" applyNumberFormat="1" applyFont="1" applyBorder="1" applyAlignment="1">
      <alignment horizontal="center" vertical="center" wrapText="1"/>
    </xf>
    <xf numFmtId="0" fontId="1" fillId="14" borderId="0" xfId="0" applyFont="1" applyFill="1" applyBorder="1" applyAlignment="1">
      <alignment vertical="center"/>
    </xf>
    <xf numFmtId="0" fontId="1" fillId="14" borderId="0" xfId="0" applyFont="1" applyFill="1" applyBorder="1" applyAlignment="1">
      <alignment horizontal="center" vertical="center" wrapText="1"/>
    </xf>
    <xf numFmtId="10" fontId="3" fillId="14" borderId="0" xfId="0" applyNumberFormat="1" applyFont="1" applyFill="1" applyBorder="1" applyAlignment="1">
      <alignment horizontal="center" vertical="center" wrapText="1"/>
    </xf>
    <xf numFmtId="167" fontId="1" fillId="14" borderId="0" xfId="0" applyNumberFormat="1" applyFont="1" applyFill="1" applyBorder="1" applyAlignment="1">
      <alignment horizontal="center" vertical="center" wrapText="1"/>
    </xf>
    <xf numFmtId="165" fontId="1" fillId="14" borderId="0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66" fontId="1" fillId="0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10" borderId="0" xfId="0" applyFont="1" applyFill="1"/>
    <xf numFmtId="0" fontId="1" fillId="9" borderId="0" xfId="0" applyFont="1" applyFill="1" applyAlignment="1">
      <alignment horizontal="center"/>
    </xf>
    <xf numFmtId="0" fontId="1" fillId="9" borderId="0" xfId="0" applyFont="1" applyFill="1"/>
    <xf numFmtId="0" fontId="8" fillId="3" borderId="0" xfId="0" applyFont="1" applyFill="1" applyBorder="1" applyAlignment="1">
      <alignment vertical="center"/>
    </xf>
    <xf numFmtId="0" fontId="0" fillId="0" borderId="0" xfId="0" applyBorder="1"/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6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6" borderId="10" xfId="0" applyFont="1" applyFill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67171"/>
      <rgbColor rgb="FFAEAAAA"/>
      <rgbColor rgb="FF993366"/>
      <rgbColor rgb="FFE7E6E6"/>
      <rgbColor rgb="FFDEEBF7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9DC3E6"/>
      <rgbColor rgb="FFD9D9D9"/>
      <rgbColor rgb="FFFFFF99"/>
      <rgbColor rgb="FFA4C2F4"/>
      <rgbColor rgb="FFFF99CC"/>
      <rgbColor rgb="FFAFABAB"/>
      <rgbColor rgb="FFFFE599"/>
      <rgbColor rgb="FF2E75B6"/>
      <rgbColor rgb="FF33CCCC"/>
      <rgbColor rgb="FF99CC00"/>
      <rgbColor rgb="FFFFCC00"/>
      <rgbColor rgb="FFFF9900"/>
      <rgbColor rgb="FFC55A11"/>
      <rgbColor rgb="FF757171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om.salvador.ba.gov.br/index.php?option=com_content&amp;view=article&amp;id=746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4"/>
  <sheetViews>
    <sheetView showGridLines="0" tabSelected="1" zoomScale="85" zoomScaleNormal="85" workbookViewId="0">
      <selection activeCell="B1" sqref="B1:H1"/>
    </sheetView>
  </sheetViews>
  <sheetFormatPr defaultRowHeight="15" x14ac:dyDescent="0.25"/>
  <cols>
    <col min="1" max="1" width="1.7109375"/>
    <col min="2" max="2" width="6.42578125" customWidth="1"/>
    <col min="3" max="3" width="29.85546875" customWidth="1"/>
    <col min="4" max="4" width="10.5703125" customWidth="1"/>
    <col min="5" max="5" width="11.28515625" customWidth="1"/>
    <col min="6" max="6" width="13.28515625" customWidth="1"/>
    <col min="7" max="7" width="13.42578125" customWidth="1"/>
    <col min="8" max="8" width="27.28515625" customWidth="1"/>
    <col min="9" max="1013" width="14.42578125"/>
  </cols>
  <sheetData>
    <row r="1" spans="1:8" ht="18.75" customHeight="1" x14ac:dyDescent="0.3">
      <c r="A1" s="1"/>
      <c r="B1" s="173" t="s">
        <v>183</v>
      </c>
      <c r="C1" s="173"/>
      <c r="D1" s="173"/>
      <c r="E1" s="173"/>
      <c r="F1" s="173"/>
      <c r="G1" s="173"/>
      <c r="H1" s="173"/>
    </row>
    <row r="2" spans="1:8" ht="15.75" x14ac:dyDescent="0.25">
      <c r="A2" s="1"/>
      <c r="B2" s="2"/>
      <c r="C2" s="1"/>
      <c r="D2" s="1"/>
      <c r="E2" s="1"/>
      <c r="F2" s="1"/>
      <c r="G2" s="1"/>
      <c r="H2" s="1"/>
    </row>
    <row r="3" spans="1:8" s="1" customFormat="1" ht="23.25" customHeight="1" x14ac:dyDescent="0.25">
      <c r="B3" s="174" t="s">
        <v>139</v>
      </c>
      <c r="C3" s="174"/>
      <c r="D3" s="174"/>
      <c r="E3" s="174"/>
      <c r="F3" s="174"/>
      <c r="G3" s="174"/>
      <c r="H3" s="174"/>
    </row>
    <row r="4" spans="1:8" s="1" customFormat="1" ht="56.25" customHeight="1" x14ac:dyDescent="0.25">
      <c r="B4" s="174" t="s">
        <v>167</v>
      </c>
      <c r="C4" s="174"/>
      <c r="D4" s="174"/>
      <c r="E4" s="174"/>
      <c r="F4" s="174"/>
      <c r="G4" s="174"/>
      <c r="H4" s="174"/>
    </row>
    <row r="5" spans="1:8" s="1" customFormat="1" ht="15.75" x14ac:dyDescent="0.25">
      <c r="B5" s="2" t="s">
        <v>150</v>
      </c>
      <c r="G5" s="154"/>
      <c r="H5" s="73"/>
    </row>
    <row r="6" spans="1:8" s="1" customFormat="1" ht="15.75" x14ac:dyDescent="0.25">
      <c r="B6" s="175"/>
      <c r="C6" s="175"/>
      <c r="D6" s="175"/>
      <c r="E6" s="175"/>
      <c r="F6" s="175"/>
      <c r="G6" s="175"/>
      <c r="H6" s="175"/>
    </row>
    <row r="7" spans="1:8" s="1" customFormat="1" ht="25.5" customHeight="1" thickBot="1" x14ac:dyDescent="0.3">
      <c r="B7" s="7" t="s">
        <v>0</v>
      </c>
      <c r="C7" s="7"/>
      <c r="D7" s="7"/>
      <c r="E7" s="7"/>
    </row>
    <row r="8" spans="1:8" ht="27" customHeight="1" thickBot="1" x14ac:dyDescent="0.3">
      <c r="A8" s="1"/>
      <c r="B8" s="8" t="s">
        <v>1</v>
      </c>
      <c r="C8" s="9" t="s">
        <v>2</v>
      </c>
      <c r="D8" s="10"/>
      <c r="E8" s="10"/>
      <c r="F8" s="10"/>
      <c r="G8" s="11"/>
      <c r="H8" s="12"/>
    </row>
    <row r="9" spans="1:8" ht="27" customHeight="1" thickBot="1" x14ac:dyDescent="0.3">
      <c r="A9" s="1"/>
      <c r="B9" s="13" t="s">
        <v>3</v>
      </c>
      <c r="C9" s="9" t="s">
        <v>4</v>
      </c>
      <c r="D9" s="10"/>
      <c r="E9" s="10"/>
      <c r="F9" s="10"/>
      <c r="G9" s="14"/>
      <c r="H9" s="15" t="s">
        <v>5</v>
      </c>
    </row>
    <row r="10" spans="1:8" ht="27" customHeight="1" thickBot="1" x14ac:dyDescent="0.3">
      <c r="A10" s="1"/>
      <c r="B10" s="13" t="s">
        <v>6</v>
      </c>
      <c r="C10" s="9" t="s">
        <v>7</v>
      </c>
      <c r="D10" s="10"/>
      <c r="E10" s="10"/>
      <c r="F10" s="10"/>
      <c r="G10" s="14"/>
      <c r="H10" s="16" t="s">
        <v>140</v>
      </c>
    </row>
    <row r="11" spans="1:8" ht="16.5" thickBot="1" x14ac:dyDescent="0.3">
      <c r="A11" s="1"/>
      <c r="B11" s="147" t="s">
        <v>8</v>
      </c>
      <c r="C11" s="148" t="s">
        <v>9</v>
      </c>
      <c r="D11" s="149"/>
      <c r="E11" s="149"/>
      <c r="F11" s="149"/>
      <c r="G11" s="150"/>
      <c r="H11" s="151">
        <v>12</v>
      </c>
    </row>
    <row r="12" spans="1:8" ht="32.25" thickBot="1" x14ac:dyDescent="0.3">
      <c r="A12" s="1"/>
      <c r="B12" s="13" t="s">
        <v>10</v>
      </c>
      <c r="C12" s="9" t="s">
        <v>182</v>
      </c>
      <c r="D12" s="10"/>
      <c r="E12" s="10"/>
      <c r="F12" s="10"/>
      <c r="G12" s="14"/>
      <c r="H12" s="17" t="s">
        <v>181</v>
      </c>
    </row>
    <row r="13" spans="1:8" ht="15.75" x14ac:dyDescent="0.25">
      <c r="A13" s="1"/>
      <c r="B13" s="1" t="s">
        <v>109</v>
      </c>
      <c r="C13" s="1"/>
      <c r="D13" s="1"/>
      <c r="E13" s="1"/>
      <c r="F13" s="1"/>
      <c r="G13" s="1"/>
      <c r="H13" s="1"/>
    </row>
    <row r="14" spans="1:8" ht="15.75" hidden="1" x14ac:dyDescent="0.25">
      <c r="A14" s="1"/>
      <c r="B14" s="20"/>
      <c r="C14" s="20"/>
      <c r="D14" s="20"/>
      <c r="E14" s="20"/>
      <c r="F14" s="21"/>
      <c r="G14" s="22"/>
      <c r="H14" s="1"/>
    </row>
    <row r="15" spans="1:8" ht="15.75" hidden="1" x14ac:dyDescent="0.25">
      <c r="A15" s="1"/>
      <c r="B15" s="123"/>
      <c r="C15" s="123"/>
      <c r="D15" s="123"/>
      <c r="E15" s="123"/>
      <c r="F15" s="123"/>
      <c r="G15" s="123"/>
      <c r="H15" s="123"/>
    </row>
    <row r="16" spans="1:8" ht="15.75" x14ac:dyDescent="0.25">
      <c r="A16" s="1"/>
      <c r="B16" s="1" t="s">
        <v>136</v>
      </c>
      <c r="C16" s="1"/>
      <c r="D16" s="1"/>
      <c r="E16" s="1"/>
      <c r="F16" s="1"/>
      <c r="G16" s="1"/>
      <c r="H16" s="1"/>
    </row>
    <row r="17" spans="1:8" ht="15.75" x14ac:dyDescent="0.25">
      <c r="A17" s="1"/>
      <c r="B17" s="101" t="s">
        <v>135</v>
      </c>
      <c r="C17" s="101"/>
      <c r="D17" s="101"/>
      <c r="E17" s="101"/>
      <c r="F17" s="101"/>
      <c r="G17" s="101"/>
      <c r="H17" s="101"/>
    </row>
    <row r="18" spans="1:8" ht="15.75" customHeight="1" x14ac:dyDescent="0.25">
      <c r="A18" s="1"/>
      <c r="B18" s="101" t="s">
        <v>137</v>
      </c>
      <c r="C18" s="101"/>
      <c r="D18" s="101"/>
      <c r="E18" s="101"/>
      <c r="F18" s="101"/>
      <c r="G18" s="101"/>
      <c r="H18" s="101"/>
    </row>
    <row r="19" spans="1:8" ht="27" customHeight="1" x14ac:dyDescent="0.25">
      <c r="A19" s="1"/>
      <c r="B19" s="102" t="s">
        <v>11</v>
      </c>
      <c r="C19" s="102"/>
      <c r="D19" s="102"/>
      <c r="E19" s="102"/>
      <c r="F19" s="102"/>
      <c r="G19" s="102"/>
      <c r="H19" s="102"/>
    </row>
    <row r="20" spans="1:8" ht="15.75" x14ac:dyDescent="0.25">
      <c r="A20" s="1"/>
      <c r="B20" s="143">
        <v>1</v>
      </c>
      <c r="C20" s="142" t="s">
        <v>131</v>
      </c>
      <c r="D20" s="142"/>
      <c r="E20" s="142"/>
      <c r="F20" s="142"/>
      <c r="G20" s="142"/>
      <c r="H20" s="144" t="s">
        <v>166</v>
      </c>
    </row>
    <row r="21" spans="1:8" ht="15.75" x14ac:dyDescent="0.25">
      <c r="A21" s="1"/>
      <c r="B21" s="110">
        <v>2</v>
      </c>
      <c r="C21" s="103" t="s">
        <v>12</v>
      </c>
      <c r="D21" s="103"/>
      <c r="E21" s="103"/>
      <c r="F21" s="103"/>
      <c r="G21" s="103"/>
      <c r="H21" s="110" t="s">
        <v>165</v>
      </c>
    </row>
    <row r="22" spans="1:8" ht="15.75" x14ac:dyDescent="0.25">
      <c r="A22" s="1"/>
      <c r="B22" s="143">
        <v>3</v>
      </c>
      <c r="C22" s="142" t="s">
        <v>127</v>
      </c>
      <c r="D22" s="142"/>
      <c r="E22" s="142"/>
      <c r="F22" s="142"/>
      <c r="G22" s="142"/>
      <c r="H22" s="145" t="s">
        <v>128</v>
      </c>
    </row>
    <row r="23" spans="1:8" ht="15.75" customHeight="1" x14ac:dyDescent="0.25">
      <c r="A23" s="1"/>
      <c r="B23" s="110">
        <v>4</v>
      </c>
      <c r="C23" s="139" t="s">
        <v>13</v>
      </c>
      <c r="D23" s="139"/>
      <c r="E23" s="139"/>
      <c r="F23" s="139"/>
      <c r="G23" s="139"/>
      <c r="H23" s="140">
        <v>1476.29</v>
      </c>
    </row>
    <row r="24" spans="1:8" ht="15.75" x14ac:dyDescent="0.25">
      <c r="A24" s="1"/>
      <c r="B24" s="143">
        <v>5</v>
      </c>
      <c r="C24" s="142" t="s">
        <v>14</v>
      </c>
      <c r="D24" s="142"/>
      <c r="E24" s="142"/>
      <c r="F24" s="142"/>
      <c r="G24" s="142"/>
      <c r="H24" s="146" t="s">
        <v>142</v>
      </c>
    </row>
    <row r="25" spans="1:8" ht="15.75" x14ac:dyDescent="0.25">
      <c r="A25" s="1"/>
      <c r="B25" s="110">
        <v>6</v>
      </c>
      <c r="C25" s="103" t="s">
        <v>15</v>
      </c>
      <c r="D25" s="103"/>
      <c r="E25" s="103"/>
      <c r="F25" s="103"/>
      <c r="G25" s="103"/>
      <c r="H25" s="141">
        <v>45413</v>
      </c>
    </row>
    <row r="26" spans="1:8" ht="15.75" x14ac:dyDescent="0.25">
      <c r="A26" s="1"/>
      <c r="B26" s="143">
        <v>7</v>
      </c>
      <c r="C26" s="142" t="s">
        <v>143</v>
      </c>
      <c r="D26" s="142"/>
      <c r="E26" s="142"/>
      <c r="F26" s="142"/>
      <c r="G26" s="142"/>
      <c r="H26" s="145">
        <v>1412</v>
      </c>
    </row>
    <row r="27" spans="1:8" ht="21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.75" customHeight="1" x14ac:dyDescent="0.25">
      <c r="A28" s="1"/>
      <c r="B28" s="24" t="s">
        <v>16</v>
      </c>
      <c r="C28" s="24"/>
      <c r="D28" s="24"/>
      <c r="E28" s="24"/>
      <c r="F28" s="24"/>
      <c r="G28" s="24"/>
      <c r="H28" s="24"/>
    </row>
    <row r="29" spans="1:8" ht="16.5" thickBot="1" x14ac:dyDescent="0.3">
      <c r="A29" s="1"/>
      <c r="B29" s="1"/>
      <c r="C29" s="1"/>
      <c r="D29" s="1"/>
      <c r="E29" s="1"/>
      <c r="F29" s="1"/>
      <c r="G29" s="1"/>
      <c r="H29" s="1"/>
    </row>
    <row r="30" spans="1:8" ht="16.5" thickBot="1" x14ac:dyDescent="0.3">
      <c r="A30" s="25"/>
      <c r="B30" s="164" t="s">
        <v>17</v>
      </c>
      <c r="C30" s="165"/>
      <c r="D30" s="165"/>
      <c r="E30" s="166"/>
      <c r="F30" s="117" t="s">
        <v>18</v>
      </c>
      <c r="G30" s="117" t="s">
        <v>130</v>
      </c>
      <c r="H30" s="27"/>
    </row>
    <row r="31" spans="1:8" ht="16.5" thickBot="1" x14ac:dyDescent="0.3">
      <c r="A31" s="1"/>
      <c r="B31" s="1"/>
      <c r="C31" s="1"/>
      <c r="D31" s="1"/>
      <c r="E31" s="1"/>
      <c r="F31" s="1"/>
      <c r="G31" s="1"/>
      <c r="H31" s="1"/>
    </row>
    <row r="32" spans="1:8" ht="32.25" thickBot="1" x14ac:dyDescent="0.3">
      <c r="A32" s="1"/>
      <c r="B32" s="28">
        <v>1</v>
      </c>
      <c r="C32" s="29" t="s">
        <v>19</v>
      </c>
      <c r="D32" s="30"/>
      <c r="E32" s="30"/>
      <c r="F32" s="30"/>
      <c r="G32" s="28" t="s">
        <v>129</v>
      </c>
      <c r="H32" s="12" t="s">
        <v>20</v>
      </c>
    </row>
    <row r="33" spans="1:8" ht="16.5" thickBot="1" x14ac:dyDescent="0.3">
      <c r="A33" s="1"/>
      <c r="B33" s="13" t="s">
        <v>1</v>
      </c>
      <c r="C33" s="9" t="s">
        <v>21</v>
      </c>
      <c r="D33" s="33"/>
      <c r="E33" s="33"/>
      <c r="F33" s="33"/>
      <c r="G33" s="136"/>
      <c r="H33" s="15">
        <f>H23</f>
        <v>1476.29</v>
      </c>
    </row>
    <row r="34" spans="1:8" ht="16.5" customHeight="1" thickBot="1" x14ac:dyDescent="0.3">
      <c r="A34" s="1"/>
      <c r="B34" s="13" t="s">
        <v>3</v>
      </c>
      <c r="C34" s="9" t="s">
        <v>22</v>
      </c>
      <c r="D34" s="33"/>
      <c r="E34" s="33"/>
      <c r="F34" s="33"/>
      <c r="G34" s="136"/>
      <c r="H34" s="15"/>
    </row>
    <row r="35" spans="1:8" ht="16.5" thickBot="1" x14ac:dyDescent="0.3">
      <c r="A35" s="1"/>
      <c r="B35" s="13" t="s">
        <v>6</v>
      </c>
      <c r="C35" s="9" t="s">
        <v>141</v>
      </c>
      <c r="D35" s="33"/>
      <c r="E35" s="33"/>
      <c r="F35" s="33"/>
      <c r="G35" s="136">
        <v>0.2</v>
      </c>
      <c r="H35" s="15">
        <f>ROUND(G35*H26,2)</f>
        <v>282.39999999999998</v>
      </c>
    </row>
    <row r="36" spans="1:8" ht="16.5" customHeight="1" thickBot="1" x14ac:dyDescent="0.3">
      <c r="A36" s="1"/>
      <c r="B36" s="13" t="s">
        <v>8</v>
      </c>
      <c r="C36" s="9" t="s">
        <v>23</v>
      </c>
      <c r="D36" s="33"/>
      <c r="E36" s="33"/>
      <c r="F36" s="33"/>
      <c r="G36" s="136"/>
      <c r="H36" s="15"/>
    </row>
    <row r="37" spans="1:8" ht="16.5" customHeight="1" thickBot="1" x14ac:dyDescent="0.3">
      <c r="A37" s="1"/>
      <c r="B37" s="13" t="s">
        <v>10</v>
      </c>
      <c r="C37" s="9" t="s">
        <v>24</v>
      </c>
      <c r="D37" s="33"/>
      <c r="E37" s="33"/>
      <c r="F37" s="33"/>
      <c r="G37" s="136"/>
      <c r="H37" s="15"/>
    </row>
    <row r="38" spans="1:8" ht="16.5" customHeight="1" thickBot="1" x14ac:dyDescent="0.3">
      <c r="A38" s="1"/>
      <c r="B38" s="34" t="s">
        <v>25</v>
      </c>
      <c r="C38" s="35"/>
      <c r="D38" s="35"/>
      <c r="E38" s="35"/>
      <c r="F38" s="35"/>
      <c r="G38" s="36"/>
      <c r="H38" s="37">
        <f>SUM(H33:H37)</f>
        <v>1758.69</v>
      </c>
    </row>
    <row r="39" spans="1:8" ht="9.75" customHeight="1" x14ac:dyDescent="0.25">
      <c r="A39" s="1"/>
      <c r="B39" s="1"/>
      <c r="C39" s="1"/>
      <c r="D39" s="1"/>
      <c r="E39" s="1"/>
      <c r="F39" s="1"/>
      <c r="G39" s="38"/>
      <c r="H39" s="38"/>
    </row>
    <row r="40" spans="1:8" ht="6.75" customHeight="1" x14ac:dyDescent="0.25">
      <c r="A40" s="1"/>
      <c r="B40" s="1"/>
      <c r="C40" s="1"/>
      <c r="D40" s="1"/>
      <c r="E40" s="1"/>
      <c r="F40" s="1"/>
      <c r="G40" s="38"/>
      <c r="H40" s="38"/>
    </row>
    <row r="41" spans="1:8" ht="15.75" customHeight="1" x14ac:dyDescent="0.25">
      <c r="A41" s="1"/>
      <c r="B41" s="159" t="s">
        <v>26</v>
      </c>
      <c r="C41" s="24"/>
      <c r="D41" s="24"/>
      <c r="E41" s="24"/>
      <c r="F41" s="24"/>
      <c r="G41" s="24"/>
      <c r="H41" s="24"/>
    </row>
    <row r="42" spans="1:8" ht="15.75" customHeight="1" x14ac:dyDescent="0.25">
      <c r="A42" s="1"/>
      <c r="B42" s="18"/>
      <c r="C42" s="1"/>
      <c r="D42" s="1"/>
      <c r="E42" s="1"/>
      <c r="F42" s="1"/>
      <c r="G42" s="1"/>
      <c r="H42" s="1"/>
    </row>
    <row r="43" spans="1:8" ht="15.75" customHeight="1" x14ac:dyDescent="0.25">
      <c r="A43" s="1"/>
      <c r="B43" s="39" t="s">
        <v>27</v>
      </c>
      <c r="C43" s="39"/>
      <c r="D43" s="39"/>
      <c r="E43" s="39"/>
      <c r="F43" s="39"/>
      <c r="G43" s="39"/>
      <c r="H43" s="39"/>
    </row>
    <row r="44" spans="1:8" ht="15.75" customHeight="1" thickBot="1" x14ac:dyDescent="0.3">
      <c r="A44" s="1"/>
      <c r="B44" s="1"/>
      <c r="C44" s="1"/>
      <c r="D44" s="1"/>
      <c r="E44" s="1"/>
      <c r="F44" s="1"/>
      <c r="G44" s="1"/>
      <c r="H44" s="1"/>
    </row>
    <row r="45" spans="1:8" ht="32.25" customHeight="1" thickBot="1" x14ac:dyDescent="0.3">
      <c r="A45" s="1"/>
      <c r="B45" s="28" t="s">
        <v>28</v>
      </c>
      <c r="C45" s="40" t="s">
        <v>29</v>
      </c>
      <c r="D45" s="30"/>
      <c r="E45" s="30"/>
      <c r="F45" s="30"/>
      <c r="G45" s="115" t="s">
        <v>129</v>
      </c>
      <c r="H45" s="12" t="s">
        <v>20</v>
      </c>
    </row>
    <row r="46" spans="1:8" ht="16.5" customHeight="1" thickBot="1" x14ac:dyDescent="0.3">
      <c r="A46" s="1"/>
      <c r="B46" s="13" t="s">
        <v>1</v>
      </c>
      <c r="C46" s="32" t="s">
        <v>30</v>
      </c>
      <c r="D46" s="33"/>
      <c r="E46" s="33"/>
      <c r="F46" s="33"/>
      <c r="G46" s="54">
        <v>8.3299999999999999E-2</v>
      </c>
      <c r="H46" s="15">
        <f>ROUND(H38*$G$46,2)</f>
        <v>146.5</v>
      </c>
    </row>
    <row r="47" spans="1:8" ht="16.5" customHeight="1" thickBot="1" x14ac:dyDescent="0.3">
      <c r="A47" s="1"/>
      <c r="B47" s="13" t="s">
        <v>3</v>
      </c>
      <c r="C47" s="32" t="s">
        <v>31</v>
      </c>
      <c r="D47" s="33"/>
      <c r="E47" s="33"/>
      <c r="F47" s="33"/>
      <c r="G47" s="54">
        <v>0.121</v>
      </c>
      <c r="H47" s="15">
        <f>ROUND(H38*$G$47,2)</f>
        <v>212.8</v>
      </c>
    </row>
    <row r="48" spans="1:8" ht="16.5" customHeight="1" thickBot="1" x14ac:dyDescent="0.3">
      <c r="A48" s="1"/>
      <c r="B48" s="29" t="s">
        <v>25</v>
      </c>
      <c r="C48" s="30"/>
      <c r="D48" s="30"/>
      <c r="E48" s="30"/>
      <c r="F48" s="30"/>
      <c r="G48" s="116">
        <f>G46+G47</f>
        <v>0.20429999999999998</v>
      </c>
      <c r="H48" s="42">
        <f t="shared" ref="H48" si="0">ROUND(SUM(H46:H47),2)</f>
        <v>359.3</v>
      </c>
    </row>
    <row r="49" spans="1:8" ht="10.5" customHeight="1" x14ac:dyDescent="0.25">
      <c r="A49" s="1"/>
      <c r="B49" s="1"/>
      <c r="C49" s="1"/>
      <c r="D49" s="1"/>
      <c r="E49" s="1"/>
      <c r="F49" s="1"/>
      <c r="G49" s="1"/>
      <c r="H49" s="124"/>
    </row>
    <row r="50" spans="1:8" ht="9" customHeight="1" x14ac:dyDescent="0.25">
      <c r="A50" s="1"/>
      <c r="B50" s="1"/>
      <c r="C50" s="1"/>
      <c r="D50" s="1"/>
      <c r="E50" s="1"/>
      <c r="F50" s="1"/>
      <c r="G50" s="1"/>
      <c r="H50" s="124"/>
    </row>
    <row r="51" spans="1:8" ht="15.75" x14ac:dyDescent="0.25">
      <c r="A51" s="1"/>
      <c r="B51" s="39" t="s">
        <v>179</v>
      </c>
      <c r="C51" s="43"/>
      <c r="D51" s="43"/>
      <c r="E51" s="43"/>
      <c r="F51" s="43"/>
      <c r="G51" s="43"/>
      <c r="H51" s="127"/>
    </row>
    <row r="52" spans="1:8" ht="15.75" customHeight="1" thickBot="1" x14ac:dyDescent="0.3">
      <c r="A52" s="1"/>
      <c r="B52" s="1"/>
      <c r="C52" s="1"/>
      <c r="D52" s="1"/>
      <c r="E52" s="1"/>
      <c r="F52" s="1"/>
      <c r="G52" s="1"/>
      <c r="H52" s="124"/>
    </row>
    <row r="53" spans="1:8" ht="16.5" thickBot="1" x14ac:dyDescent="0.3">
      <c r="A53" s="1"/>
      <c r="B53" s="28" t="s">
        <v>32</v>
      </c>
      <c r="C53" s="170" t="s">
        <v>33</v>
      </c>
      <c r="D53" s="171"/>
      <c r="E53" s="171"/>
      <c r="F53" s="172"/>
      <c r="G53" s="12" t="s">
        <v>129</v>
      </c>
      <c r="H53" s="41" t="s">
        <v>20</v>
      </c>
    </row>
    <row r="54" spans="1:8" ht="15.75" customHeight="1" thickBot="1" x14ac:dyDescent="0.3">
      <c r="A54" s="1"/>
      <c r="B54" s="13" t="s">
        <v>1</v>
      </c>
      <c r="C54" s="44" t="s">
        <v>34</v>
      </c>
      <c r="D54" s="45"/>
      <c r="E54" s="45"/>
      <c r="F54" s="46"/>
      <c r="G54" s="46">
        <v>0.2</v>
      </c>
      <c r="H54" s="15">
        <f>ROUND((H48+H38)*$G$54,2)</f>
        <v>423.6</v>
      </c>
    </row>
    <row r="55" spans="1:8" ht="15.75" customHeight="1" thickBot="1" x14ac:dyDescent="0.3">
      <c r="A55" s="1"/>
      <c r="B55" s="13" t="s">
        <v>3</v>
      </c>
      <c r="C55" s="44" t="s">
        <v>35</v>
      </c>
      <c r="D55" s="45"/>
      <c r="E55" s="45"/>
      <c r="F55" s="46"/>
      <c r="G55" s="46">
        <v>2.5000000000000001E-2</v>
      </c>
      <c r="H55" s="15">
        <f>ROUND((H48+H38)*$G$55,2)</f>
        <v>52.95</v>
      </c>
    </row>
    <row r="56" spans="1:8" ht="15.75" customHeight="1" thickBot="1" x14ac:dyDescent="0.3">
      <c r="A56" s="1"/>
      <c r="B56" s="13" t="s">
        <v>6</v>
      </c>
      <c r="C56" s="44" t="s">
        <v>36</v>
      </c>
      <c r="D56" s="45"/>
      <c r="E56" s="45"/>
      <c r="F56" s="46"/>
      <c r="G56" s="46">
        <v>0.03</v>
      </c>
      <c r="H56" s="15">
        <f>ROUND((H48+H38)*$G$56,2)</f>
        <v>63.54</v>
      </c>
    </row>
    <row r="57" spans="1:8" ht="15.75" customHeight="1" thickBot="1" x14ac:dyDescent="0.3">
      <c r="A57" s="1"/>
      <c r="B57" s="13" t="s">
        <v>8</v>
      </c>
      <c r="C57" s="44" t="s">
        <v>37</v>
      </c>
      <c r="D57" s="45"/>
      <c r="E57" s="45"/>
      <c r="F57" s="46"/>
      <c r="G57" s="46">
        <v>1.4999999999999999E-2</v>
      </c>
      <c r="H57" s="15">
        <f>ROUND((H48+H38)*$G$57,2)</f>
        <v>31.77</v>
      </c>
    </row>
    <row r="58" spans="1:8" ht="15.75" customHeight="1" thickBot="1" x14ac:dyDescent="0.3">
      <c r="A58" s="1"/>
      <c r="B58" s="13" t="s">
        <v>10</v>
      </c>
      <c r="C58" s="44" t="s">
        <v>38</v>
      </c>
      <c r="D58" s="45"/>
      <c r="E58" s="45"/>
      <c r="F58" s="46"/>
      <c r="G58" s="46">
        <v>0.01</v>
      </c>
      <c r="H58" s="15">
        <f>ROUND((H48+H38)*$G$58,2)</f>
        <v>21.18</v>
      </c>
    </row>
    <row r="59" spans="1:8" ht="15.75" customHeight="1" thickBot="1" x14ac:dyDescent="0.3">
      <c r="A59" s="1"/>
      <c r="B59" s="13" t="s">
        <v>39</v>
      </c>
      <c r="C59" s="44" t="s">
        <v>40</v>
      </c>
      <c r="D59" s="45"/>
      <c r="E59" s="45"/>
      <c r="F59" s="46"/>
      <c r="G59" s="46">
        <v>6.0000000000000001E-3</v>
      </c>
      <c r="H59" s="15">
        <f>ROUND((H48+H38)*$G$59,2)</f>
        <v>12.71</v>
      </c>
    </row>
    <row r="60" spans="1:8" ht="15.75" customHeight="1" thickBot="1" x14ac:dyDescent="0.3">
      <c r="A60" s="1"/>
      <c r="B60" s="13" t="s">
        <v>41</v>
      </c>
      <c r="C60" s="44" t="s">
        <v>42</v>
      </c>
      <c r="D60" s="45"/>
      <c r="E60" s="45"/>
      <c r="F60" s="46"/>
      <c r="G60" s="46">
        <v>2E-3</v>
      </c>
      <c r="H60" s="15">
        <f>ROUND((H48+H38)*$G$60,2)</f>
        <v>4.24</v>
      </c>
    </row>
    <row r="61" spans="1:8" ht="15.75" customHeight="1" thickBot="1" x14ac:dyDescent="0.3">
      <c r="A61" s="1"/>
      <c r="B61" s="13" t="s">
        <v>43</v>
      </c>
      <c r="C61" s="44" t="s">
        <v>44</v>
      </c>
      <c r="D61" s="45"/>
      <c r="E61" s="45"/>
      <c r="F61" s="46"/>
      <c r="G61" s="46">
        <v>0.08</v>
      </c>
      <c r="H61" s="15">
        <f>ROUND((H48+H38)*$G$61,2)</f>
        <v>169.44</v>
      </c>
    </row>
    <row r="62" spans="1:8" ht="16.5" thickBot="1" x14ac:dyDescent="0.3">
      <c r="A62" s="1"/>
      <c r="B62" s="29" t="s">
        <v>25</v>
      </c>
      <c r="C62" s="30"/>
      <c r="D62" s="30"/>
      <c r="E62" s="30"/>
      <c r="F62" s="47"/>
      <c r="G62" s="48">
        <f>SUM(G54:G61)</f>
        <v>0.36800000000000005</v>
      </c>
      <c r="H62" s="42">
        <f t="shared" ref="H62" si="1">ROUND(SUM(H54:H61),2)</f>
        <v>779.43</v>
      </c>
    </row>
    <row r="63" spans="1:8" ht="7.5" customHeight="1" x14ac:dyDescent="0.25">
      <c r="A63" s="1"/>
      <c r="B63" s="1"/>
      <c r="C63" s="1"/>
      <c r="D63" s="1"/>
      <c r="E63" s="1"/>
      <c r="F63" s="1"/>
      <c r="G63" s="1"/>
      <c r="H63" s="124"/>
    </row>
    <row r="64" spans="1:8" ht="7.5" customHeight="1" x14ac:dyDescent="0.25">
      <c r="A64" s="1"/>
      <c r="B64" s="1"/>
      <c r="C64" s="1"/>
      <c r="D64" s="1"/>
      <c r="E64" s="1"/>
      <c r="F64" s="1"/>
      <c r="G64" s="1"/>
      <c r="H64" s="124"/>
    </row>
    <row r="65" spans="1:8" ht="15.75" customHeight="1" x14ac:dyDescent="0.25">
      <c r="A65" s="1"/>
      <c r="B65" s="39" t="s">
        <v>45</v>
      </c>
      <c r="C65" s="39"/>
      <c r="D65" s="39"/>
      <c r="E65" s="39"/>
      <c r="F65" s="39"/>
      <c r="G65" s="39"/>
      <c r="H65" s="128"/>
    </row>
    <row r="66" spans="1:8" ht="15.75" customHeight="1" thickBot="1" x14ac:dyDescent="0.3">
      <c r="A66" s="1"/>
      <c r="B66" s="1"/>
      <c r="C66" s="1"/>
      <c r="D66" s="1"/>
      <c r="E66" s="1"/>
      <c r="F66" s="1"/>
      <c r="G66" s="1"/>
      <c r="H66" s="124"/>
    </row>
    <row r="67" spans="1:8" ht="16.5" customHeight="1" thickBot="1" x14ac:dyDescent="0.3">
      <c r="A67" s="1"/>
      <c r="B67" s="28" t="s">
        <v>46</v>
      </c>
      <c r="C67" s="40" t="s">
        <v>47</v>
      </c>
      <c r="D67" s="49"/>
      <c r="E67" s="49"/>
      <c r="F67" s="49"/>
      <c r="G67" s="50"/>
      <c r="H67" s="41" t="s">
        <v>20</v>
      </c>
    </row>
    <row r="68" spans="1:8" ht="15" customHeight="1" thickBot="1" x14ac:dyDescent="0.3">
      <c r="A68" s="1"/>
      <c r="B68" s="13" t="s">
        <v>1</v>
      </c>
      <c r="C68" s="9" t="s">
        <v>153</v>
      </c>
      <c r="D68" s="10"/>
      <c r="E68" s="10"/>
      <c r="F68" s="10"/>
      <c r="G68" s="51"/>
      <c r="H68" s="15">
        <f>ROUND(IF(('02 Transporte e Alimentação'!$E$17*2*22)-H33*0.06&lt;0,"0",('02 Transporte e Alimentação'!$E$17*2*22)-H33*0.06),2)</f>
        <v>140.22</v>
      </c>
    </row>
    <row r="69" spans="1:8" ht="16.5" customHeight="1" thickBot="1" x14ac:dyDescent="0.3">
      <c r="A69" s="1"/>
      <c r="B69" s="13" t="s">
        <v>3</v>
      </c>
      <c r="C69" s="9" t="s">
        <v>154</v>
      </c>
      <c r="D69" s="10"/>
      <c r="E69" s="10"/>
      <c r="F69" s="10"/>
      <c r="G69" s="51"/>
      <c r="H69" s="15">
        <f>'02 Transporte e Alimentação'!E24</f>
        <v>224.73</v>
      </c>
    </row>
    <row r="70" spans="1:8" ht="16.5" customHeight="1" thickBot="1" x14ac:dyDescent="0.3">
      <c r="A70" s="1"/>
      <c r="B70" s="13" t="s">
        <v>6</v>
      </c>
      <c r="C70" s="9" t="s">
        <v>48</v>
      </c>
      <c r="D70" s="10"/>
      <c r="E70" s="10"/>
      <c r="F70" s="10"/>
      <c r="G70" s="51"/>
      <c r="H70" s="15"/>
    </row>
    <row r="71" spans="1:8" ht="16.5" customHeight="1" thickBot="1" x14ac:dyDescent="0.3">
      <c r="A71" s="1"/>
      <c r="B71" s="13" t="s">
        <v>8</v>
      </c>
      <c r="C71" s="148" t="s">
        <v>159</v>
      </c>
      <c r="D71" s="149"/>
      <c r="E71" s="149"/>
      <c r="F71" s="149"/>
      <c r="G71" s="152"/>
      <c r="H71" s="153">
        <v>68.08</v>
      </c>
    </row>
    <row r="72" spans="1:8" ht="16.5" customHeight="1" thickBot="1" x14ac:dyDescent="0.3">
      <c r="A72" s="1"/>
      <c r="B72" s="13" t="s">
        <v>10</v>
      </c>
      <c r="C72" s="9" t="s">
        <v>49</v>
      </c>
      <c r="D72" s="10"/>
      <c r="E72" s="10"/>
      <c r="F72" s="10"/>
      <c r="G72" s="51"/>
      <c r="H72" s="15"/>
    </row>
    <row r="73" spans="1:8" ht="15.75" hidden="1" customHeight="1" x14ac:dyDescent="0.25">
      <c r="A73" s="1"/>
      <c r="B73" s="13" t="s">
        <v>10</v>
      </c>
      <c r="C73" s="32"/>
      <c r="D73" s="32"/>
      <c r="E73" s="32"/>
      <c r="F73" s="32"/>
      <c r="G73" s="15"/>
      <c r="H73" s="15"/>
    </row>
    <row r="74" spans="1:8" ht="15.75" hidden="1" customHeight="1" x14ac:dyDescent="0.25">
      <c r="A74" s="1"/>
      <c r="B74" s="13" t="s">
        <v>39</v>
      </c>
      <c r="C74" s="32"/>
      <c r="D74" s="32"/>
      <c r="E74" s="32"/>
      <c r="F74" s="32"/>
      <c r="G74" s="15"/>
      <c r="H74" s="15"/>
    </row>
    <row r="75" spans="1:8" ht="15.75" hidden="1" customHeight="1" x14ac:dyDescent="0.25">
      <c r="A75" s="1"/>
      <c r="B75" s="13" t="s">
        <v>41</v>
      </c>
      <c r="C75" s="32"/>
      <c r="D75" s="32"/>
      <c r="E75" s="32"/>
      <c r="F75" s="32"/>
      <c r="G75" s="15"/>
      <c r="H75" s="15"/>
    </row>
    <row r="76" spans="1:8" ht="15.75" hidden="1" customHeight="1" x14ac:dyDescent="0.25">
      <c r="A76" s="1"/>
      <c r="B76" s="13" t="s">
        <v>43</v>
      </c>
      <c r="C76" s="32"/>
      <c r="D76" s="32"/>
      <c r="E76" s="32"/>
      <c r="F76" s="32"/>
      <c r="G76" s="15"/>
      <c r="H76" s="15"/>
    </row>
    <row r="77" spans="1:8" ht="16.5" customHeight="1" thickBot="1" x14ac:dyDescent="0.3">
      <c r="A77" s="1"/>
      <c r="B77" s="29" t="s">
        <v>25</v>
      </c>
      <c r="C77" s="30"/>
      <c r="D77" s="30"/>
      <c r="E77" s="30"/>
      <c r="F77" s="30"/>
      <c r="G77" s="41"/>
      <c r="H77" s="42">
        <f t="shared" ref="H77" si="2">SUM(H68:H76)</f>
        <v>433.03</v>
      </c>
    </row>
    <row r="78" spans="1:8" ht="15.75" x14ac:dyDescent="0.25">
      <c r="A78" s="1"/>
      <c r="B78" s="1"/>
      <c r="C78" s="1"/>
      <c r="D78" s="1"/>
      <c r="E78" s="1"/>
      <c r="F78" s="1"/>
      <c r="G78" s="1"/>
      <c r="H78" s="124"/>
    </row>
    <row r="79" spans="1:8" ht="15.75" customHeight="1" x14ac:dyDescent="0.25">
      <c r="A79" s="1"/>
      <c r="B79" s="39" t="s">
        <v>50</v>
      </c>
      <c r="C79" s="39"/>
      <c r="D79" s="39"/>
      <c r="E79" s="39"/>
      <c r="F79" s="39"/>
      <c r="G79" s="39"/>
      <c r="H79" s="128"/>
    </row>
    <row r="80" spans="1:8" ht="15.75" customHeight="1" thickBot="1" x14ac:dyDescent="0.3">
      <c r="A80" s="1"/>
      <c r="B80" s="1"/>
      <c r="C80" s="1"/>
      <c r="D80" s="1"/>
      <c r="E80" s="1"/>
      <c r="F80" s="1"/>
      <c r="G80" s="1"/>
      <c r="H80" s="124"/>
    </row>
    <row r="81" spans="1:8" ht="16.5" customHeight="1" thickBot="1" x14ac:dyDescent="0.3">
      <c r="A81" s="1"/>
      <c r="B81" s="28">
        <v>2</v>
      </c>
      <c r="C81" s="40" t="s">
        <v>51</v>
      </c>
      <c r="D81" s="49"/>
      <c r="E81" s="49"/>
      <c r="F81" s="49"/>
      <c r="G81" s="50"/>
      <c r="H81" s="41" t="s">
        <v>20</v>
      </c>
    </row>
    <row r="82" spans="1:8" ht="21" customHeight="1" thickBot="1" x14ac:dyDescent="0.3">
      <c r="A82" s="1"/>
      <c r="B82" s="13" t="s">
        <v>28</v>
      </c>
      <c r="C82" s="9" t="s">
        <v>29</v>
      </c>
      <c r="D82" s="10"/>
      <c r="E82" s="10"/>
      <c r="F82" s="10"/>
      <c r="G82" s="51"/>
      <c r="H82" s="15">
        <f>H48</f>
        <v>359.3</v>
      </c>
    </row>
    <row r="83" spans="1:8" ht="16.5" customHeight="1" thickBot="1" x14ac:dyDescent="0.3">
      <c r="A83" s="1"/>
      <c r="B83" s="13" t="s">
        <v>32</v>
      </c>
      <c r="C83" s="9" t="s">
        <v>33</v>
      </c>
      <c r="D83" s="10"/>
      <c r="E83" s="10"/>
      <c r="F83" s="10"/>
      <c r="G83" s="51"/>
      <c r="H83" s="15">
        <f>H62</f>
        <v>779.43</v>
      </c>
    </row>
    <row r="84" spans="1:8" ht="16.5" customHeight="1" thickBot="1" x14ac:dyDescent="0.3">
      <c r="A84" s="1"/>
      <c r="B84" s="13" t="s">
        <v>46</v>
      </c>
      <c r="C84" s="9" t="s">
        <v>47</v>
      </c>
      <c r="D84" s="10"/>
      <c r="E84" s="10"/>
      <c r="F84" s="10"/>
      <c r="G84" s="51"/>
      <c r="H84" s="15">
        <f>H77</f>
        <v>433.03</v>
      </c>
    </row>
    <row r="85" spans="1:8" ht="16.5" customHeight="1" thickBot="1" x14ac:dyDescent="0.3">
      <c r="A85" s="1"/>
      <c r="B85" s="34" t="s">
        <v>25</v>
      </c>
      <c r="C85" s="35"/>
      <c r="D85" s="35"/>
      <c r="E85" s="35"/>
      <c r="F85" s="35"/>
      <c r="G85" s="36"/>
      <c r="H85" s="37">
        <f t="shared" ref="H85" si="3">ROUND(SUM(H82:H84),2)</f>
        <v>1571.76</v>
      </c>
    </row>
    <row r="86" spans="1:8" ht="9" customHeight="1" x14ac:dyDescent="0.25">
      <c r="A86" s="1"/>
      <c r="B86" s="3"/>
      <c r="C86" s="1"/>
      <c r="D86" s="1"/>
      <c r="E86" s="1"/>
      <c r="F86" s="1"/>
      <c r="G86" s="1"/>
      <c r="H86" s="124"/>
    </row>
    <row r="87" spans="1:8" ht="9.75" customHeight="1" x14ac:dyDescent="0.25">
      <c r="A87" s="1"/>
      <c r="B87" s="1"/>
      <c r="C87" s="1"/>
      <c r="D87" s="1"/>
      <c r="E87" s="1"/>
      <c r="F87" s="1"/>
      <c r="G87" s="1"/>
      <c r="H87" s="124"/>
    </row>
    <row r="88" spans="1:8" ht="15.75" customHeight="1" x14ac:dyDescent="0.25">
      <c r="A88" s="1"/>
      <c r="B88" s="24" t="s">
        <v>52</v>
      </c>
      <c r="C88" s="24"/>
      <c r="D88" s="24"/>
      <c r="E88" s="24"/>
      <c r="F88" s="24"/>
      <c r="G88" s="24"/>
      <c r="H88" s="125"/>
    </row>
    <row r="89" spans="1:8" ht="15.75" customHeight="1" thickBot="1" x14ac:dyDescent="0.3">
      <c r="A89" s="1"/>
      <c r="B89" s="1"/>
      <c r="C89" s="1"/>
      <c r="D89" s="1"/>
      <c r="E89" s="1"/>
      <c r="F89" s="1"/>
      <c r="G89" s="1"/>
      <c r="H89" s="124"/>
    </row>
    <row r="90" spans="1:8" ht="16.5" thickBot="1" x14ac:dyDescent="0.3">
      <c r="A90" s="1"/>
      <c r="B90" s="28">
        <v>3</v>
      </c>
      <c r="C90" s="40" t="s">
        <v>53</v>
      </c>
      <c r="D90" s="49"/>
      <c r="E90" s="49"/>
      <c r="F90" s="49"/>
      <c r="G90" s="28" t="s">
        <v>129</v>
      </c>
      <c r="H90" s="41" t="s">
        <v>20</v>
      </c>
    </row>
    <row r="91" spans="1:8" ht="16.5" customHeight="1" thickBot="1" x14ac:dyDescent="0.3">
      <c r="A91" s="1"/>
      <c r="B91" s="13" t="s">
        <v>1</v>
      </c>
      <c r="C91" s="9" t="s">
        <v>54</v>
      </c>
      <c r="D91" s="10"/>
      <c r="E91" s="10"/>
      <c r="F91" s="10"/>
      <c r="G91" s="54">
        <v>0.05</v>
      </c>
      <c r="H91" s="15">
        <f>ROUND((H38/12)*$G$91,2)</f>
        <v>7.33</v>
      </c>
    </row>
    <row r="92" spans="1:8" ht="16.5" customHeight="1" thickBot="1" x14ac:dyDescent="0.3">
      <c r="A92" s="1"/>
      <c r="B92" s="13" t="s">
        <v>3</v>
      </c>
      <c r="C92" s="9" t="s">
        <v>55</v>
      </c>
      <c r="D92" s="10"/>
      <c r="E92" s="10"/>
      <c r="F92" s="10"/>
      <c r="G92" s="54">
        <v>0.08</v>
      </c>
      <c r="H92" s="15">
        <f t="shared" ref="H92" si="4">ROUND(H91*$G$92,2)</f>
        <v>0.59</v>
      </c>
    </row>
    <row r="93" spans="1:8" ht="16.5" customHeight="1" thickBot="1" x14ac:dyDescent="0.3">
      <c r="A93" s="1"/>
      <c r="B93" s="13" t="s">
        <v>6</v>
      </c>
      <c r="C93" s="9" t="s">
        <v>56</v>
      </c>
      <c r="D93" s="10"/>
      <c r="E93" s="10"/>
      <c r="F93" s="10"/>
      <c r="G93" s="54"/>
      <c r="H93" s="15"/>
    </row>
    <row r="94" spans="1:8" ht="16.5" customHeight="1" thickBot="1" x14ac:dyDescent="0.3">
      <c r="A94" s="1"/>
      <c r="B94" s="13" t="s">
        <v>8</v>
      </c>
      <c r="C94" s="9" t="s">
        <v>57</v>
      </c>
      <c r="D94" s="10"/>
      <c r="E94" s="10"/>
      <c r="F94" s="10"/>
      <c r="G94" s="54">
        <v>0.95</v>
      </c>
      <c r="H94" s="15">
        <f>ROUND((((H38/30)/12)*7)*$G$94,2)</f>
        <v>32.49</v>
      </c>
    </row>
    <row r="95" spans="1:8" ht="39.75" customHeight="1" thickBot="1" x14ac:dyDescent="0.3">
      <c r="A95" s="1"/>
      <c r="B95" s="53" t="s">
        <v>10</v>
      </c>
      <c r="C95" s="170" t="s">
        <v>58</v>
      </c>
      <c r="D95" s="171"/>
      <c r="E95" s="171"/>
      <c r="F95" s="172"/>
      <c r="G95" s="113">
        <f>G62</f>
        <v>0.36800000000000005</v>
      </c>
      <c r="H95" s="42">
        <f>ROUND(H94*$G$62,2)</f>
        <v>11.96</v>
      </c>
    </row>
    <row r="96" spans="1:8" ht="24" customHeight="1" thickBot="1" x14ac:dyDescent="0.3">
      <c r="A96" s="1"/>
      <c r="B96" s="13" t="s">
        <v>39</v>
      </c>
      <c r="C96" s="9" t="s">
        <v>59</v>
      </c>
      <c r="D96" s="10"/>
      <c r="E96" s="10"/>
      <c r="F96" s="10"/>
      <c r="G96" s="54">
        <v>0.04</v>
      </c>
      <c r="H96" s="15">
        <f>ROUND(H38*$G$96,2)</f>
        <v>70.349999999999994</v>
      </c>
    </row>
    <row r="97" spans="1:8" ht="16.5" customHeight="1" thickBot="1" x14ac:dyDescent="0.3">
      <c r="A97" s="1"/>
      <c r="B97" s="34" t="s">
        <v>25</v>
      </c>
      <c r="C97" s="35"/>
      <c r="D97" s="35"/>
      <c r="E97" s="35"/>
      <c r="F97" s="35"/>
      <c r="G97" s="36"/>
      <c r="H97" s="37">
        <f t="shared" ref="H97" si="5">ROUND(SUM(H91:H96),2)</f>
        <v>122.72</v>
      </c>
    </row>
    <row r="98" spans="1:8" ht="7.5" customHeight="1" x14ac:dyDescent="0.25">
      <c r="A98" s="1"/>
      <c r="B98" s="1"/>
      <c r="C98" s="1"/>
      <c r="D98" s="1"/>
      <c r="E98" s="1"/>
      <c r="F98" s="1"/>
      <c r="G98" s="1"/>
      <c r="H98" s="124"/>
    </row>
    <row r="99" spans="1:8" ht="11.25" customHeight="1" x14ac:dyDescent="0.25">
      <c r="A99" s="1"/>
      <c r="B99" s="1"/>
      <c r="C99" s="1"/>
      <c r="D99" s="1"/>
      <c r="E99" s="1"/>
      <c r="F99" s="1"/>
      <c r="G99" s="1"/>
      <c r="H99" s="124"/>
    </row>
    <row r="100" spans="1:8" ht="15.75" customHeight="1" x14ac:dyDescent="0.25">
      <c r="A100" s="1"/>
      <c r="B100" s="24" t="s">
        <v>60</v>
      </c>
      <c r="C100" s="24"/>
      <c r="D100" s="24"/>
      <c r="E100" s="24"/>
      <c r="F100" s="24"/>
      <c r="G100" s="24"/>
      <c r="H100" s="125"/>
    </row>
    <row r="101" spans="1:8" ht="15.75" customHeight="1" x14ac:dyDescent="0.25">
      <c r="A101" s="1"/>
      <c r="B101" s="1"/>
      <c r="C101" s="1"/>
      <c r="D101" s="1"/>
      <c r="E101" s="1"/>
      <c r="F101" s="1"/>
      <c r="G101" s="1"/>
      <c r="H101" s="129"/>
    </row>
    <row r="102" spans="1:8" ht="15.75" customHeight="1" x14ac:dyDescent="0.25">
      <c r="A102" s="1"/>
      <c r="B102" s="39" t="s">
        <v>61</v>
      </c>
      <c r="C102" s="39"/>
      <c r="D102" s="39"/>
      <c r="E102" s="39"/>
      <c r="F102" s="39"/>
      <c r="G102" s="39"/>
      <c r="H102" s="128"/>
    </row>
    <row r="103" spans="1:8" ht="15.75" customHeight="1" thickBot="1" x14ac:dyDescent="0.3">
      <c r="A103" s="1"/>
      <c r="B103" s="18"/>
      <c r="C103" s="1"/>
      <c r="D103" s="1"/>
      <c r="E103" s="1"/>
      <c r="F103" s="1"/>
      <c r="G103" s="1"/>
      <c r="H103" s="129"/>
    </row>
    <row r="104" spans="1:8" ht="16.5" thickBot="1" x14ac:dyDescent="0.3">
      <c r="A104" s="1"/>
      <c r="B104" s="28" t="s">
        <v>62</v>
      </c>
      <c r="C104" s="40" t="s">
        <v>63</v>
      </c>
      <c r="D104" s="49"/>
      <c r="E104" s="49"/>
      <c r="F104" s="49"/>
      <c r="G104" s="28" t="s">
        <v>129</v>
      </c>
      <c r="H104" s="41" t="s">
        <v>20</v>
      </c>
    </row>
    <row r="105" spans="1:8" ht="16.5" customHeight="1" thickBot="1" x14ac:dyDescent="0.3">
      <c r="A105" s="1"/>
      <c r="B105" s="13" t="s">
        <v>1</v>
      </c>
      <c r="C105" s="9" t="s">
        <v>64</v>
      </c>
      <c r="D105" s="10"/>
      <c r="E105" s="10"/>
      <c r="F105" s="10"/>
      <c r="G105" s="54"/>
      <c r="H105" s="15"/>
    </row>
    <row r="106" spans="1:8" ht="16.5" customHeight="1" thickBot="1" x14ac:dyDescent="0.3">
      <c r="A106" s="1"/>
      <c r="B106" s="13" t="s">
        <v>3</v>
      </c>
      <c r="C106" s="9" t="s">
        <v>65</v>
      </c>
      <c r="D106" s="10"/>
      <c r="E106" s="10"/>
      <c r="F106" s="10"/>
      <c r="G106" s="54">
        <v>2.87E-2</v>
      </c>
      <c r="H106" s="15">
        <f>ROUND(H38*$G$106,2)</f>
        <v>50.47</v>
      </c>
    </row>
    <row r="107" spans="1:8" ht="16.5" customHeight="1" thickBot="1" x14ac:dyDescent="0.3">
      <c r="A107" s="1"/>
      <c r="B107" s="13" t="s">
        <v>6</v>
      </c>
      <c r="C107" s="9" t="s">
        <v>134</v>
      </c>
      <c r="D107" s="10"/>
      <c r="E107" s="10"/>
      <c r="F107" s="10"/>
      <c r="G107" s="54">
        <v>2.0000000000000001E-4</v>
      </c>
      <c r="H107" s="15">
        <f>ROUND(H38*$G$107,2)</f>
        <v>0.35</v>
      </c>
    </row>
    <row r="108" spans="1:8" ht="16.5" customHeight="1" thickBot="1" x14ac:dyDescent="0.3">
      <c r="A108" s="1"/>
      <c r="B108" s="13" t="s">
        <v>8</v>
      </c>
      <c r="C108" s="9" t="s">
        <v>66</v>
      </c>
      <c r="D108" s="10"/>
      <c r="E108" s="10"/>
      <c r="F108" s="10"/>
      <c r="G108" s="54">
        <v>5.4000000000000003E-3</v>
      </c>
      <c r="H108" s="15">
        <f>ROUND(H38*$G$108,2)</f>
        <v>9.5</v>
      </c>
    </row>
    <row r="109" spans="1:8" ht="16.5" customHeight="1" thickBot="1" x14ac:dyDescent="0.3">
      <c r="A109" s="1"/>
      <c r="B109" s="13" t="s">
        <v>10</v>
      </c>
      <c r="C109" s="9" t="s">
        <v>67</v>
      </c>
      <c r="D109" s="10"/>
      <c r="E109" s="10"/>
      <c r="F109" s="10"/>
      <c r="G109" s="54">
        <v>3.3E-3</v>
      </c>
      <c r="H109" s="15">
        <f>ROUND(H38*$G$109,2)</f>
        <v>5.8</v>
      </c>
    </row>
    <row r="110" spans="1:8" ht="16.5" customHeight="1" thickBot="1" x14ac:dyDescent="0.3">
      <c r="A110" s="1"/>
      <c r="B110" s="13" t="s">
        <v>39</v>
      </c>
      <c r="C110" s="9" t="s">
        <v>68</v>
      </c>
      <c r="D110" s="10"/>
      <c r="E110" s="10"/>
      <c r="F110" s="10"/>
      <c r="G110" s="54"/>
      <c r="H110" s="15">
        <f>ROUND(H38*$G$110,2)</f>
        <v>0</v>
      </c>
    </row>
    <row r="111" spans="1:8" ht="16.5" customHeight="1" thickBot="1" x14ac:dyDescent="0.3">
      <c r="A111" s="1"/>
      <c r="B111" s="55" t="s">
        <v>41</v>
      </c>
      <c r="C111" s="56" t="s">
        <v>69</v>
      </c>
      <c r="D111" s="57"/>
      <c r="E111" s="57"/>
      <c r="F111" s="57"/>
      <c r="G111" s="58"/>
      <c r="H111" s="59">
        <f>ROUND(SUM(H105:H110)*$G$62,2)</f>
        <v>24.33</v>
      </c>
    </row>
    <row r="112" spans="1:8" ht="16.5" customHeight="1" thickBot="1" x14ac:dyDescent="0.3">
      <c r="A112" s="1"/>
      <c r="B112" s="29" t="s">
        <v>25</v>
      </c>
      <c r="C112" s="30"/>
      <c r="D112" s="30"/>
      <c r="E112" s="30"/>
      <c r="F112" s="30"/>
      <c r="G112" s="31"/>
      <c r="H112" s="42">
        <f t="shared" ref="H112" si="6">SUM(H105:H111)</f>
        <v>90.45</v>
      </c>
    </row>
    <row r="113" spans="1:8" ht="15.75" customHeight="1" x14ac:dyDescent="0.25">
      <c r="A113" s="1"/>
      <c r="B113" s="18"/>
      <c r="C113" s="1"/>
      <c r="D113" s="1"/>
      <c r="E113" s="1"/>
      <c r="F113" s="1"/>
      <c r="G113" s="1"/>
      <c r="H113" s="129"/>
    </row>
    <row r="114" spans="1:8" ht="15.75" customHeight="1" thickBot="1" x14ac:dyDescent="0.3">
      <c r="A114" s="1"/>
      <c r="B114" s="39" t="s">
        <v>126</v>
      </c>
      <c r="C114" s="39"/>
      <c r="D114" s="39"/>
      <c r="E114" s="39"/>
      <c r="F114" s="39"/>
      <c r="G114" s="39"/>
      <c r="H114" s="128"/>
    </row>
    <row r="115" spans="1:8" ht="15.75" customHeight="1" thickBot="1" x14ac:dyDescent="0.3">
      <c r="A115" s="1"/>
      <c r="B115" s="28" t="s">
        <v>121</v>
      </c>
      <c r="C115" s="40" t="s">
        <v>125</v>
      </c>
      <c r="D115" s="49"/>
      <c r="E115" s="49"/>
      <c r="F115" s="49"/>
      <c r="G115" s="28" t="s">
        <v>129</v>
      </c>
      <c r="H115" s="41" t="s">
        <v>20</v>
      </c>
    </row>
    <row r="116" spans="1:8" ht="36.75" customHeight="1" thickBot="1" x14ac:dyDescent="0.3">
      <c r="A116" s="1"/>
      <c r="B116" s="13" t="s">
        <v>1</v>
      </c>
      <c r="C116" s="167" t="s">
        <v>146</v>
      </c>
      <c r="D116" s="168"/>
      <c r="E116" s="168"/>
      <c r="F116" s="169"/>
      <c r="G116" s="54">
        <v>0.02</v>
      </c>
      <c r="H116" s="15">
        <f>ROUND((((H38+(H38/3))*(4/12))/12)*$G$116,2)</f>
        <v>1.3</v>
      </c>
    </row>
    <row r="117" spans="1:8" ht="30.75" customHeight="1" thickBot="1" x14ac:dyDescent="0.3">
      <c r="A117" s="1"/>
      <c r="B117" s="13" t="s">
        <v>3</v>
      </c>
      <c r="C117" s="167" t="s">
        <v>122</v>
      </c>
      <c r="D117" s="168"/>
      <c r="E117" s="168"/>
      <c r="F117" s="169"/>
      <c r="G117" s="113">
        <f>$G$62</f>
        <v>0.36800000000000005</v>
      </c>
      <c r="H117" s="114">
        <f t="shared" ref="H117" si="7">H116*$G$62</f>
        <v>0.4784000000000001</v>
      </c>
    </row>
    <row r="118" spans="1:8" ht="15.75" customHeight="1" thickBot="1" x14ac:dyDescent="0.3">
      <c r="A118" s="1"/>
      <c r="B118" s="13" t="s">
        <v>6</v>
      </c>
      <c r="C118" s="167" t="s">
        <v>123</v>
      </c>
      <c r="D118" s="168"/>
      <c r="E118" s="168"/>
      <c r="F118" s="169"/>
      <c r="G118" s="54">
        <v>0.08</v>
      </c>
      <c r="H118" s="15">
        <f>ROUND((((H38+(H46))*(4/12))*$G$116)*$G$118,2)</f>
        <v>1.02</v>
      </c>
    </row>
    <row r="119" spans="1:8" ht="15.75" customHeight="1" thickBot="1" x14ac:dyDescent="0.3">
      <c r="A119" s="1"/>
      <c r="B119" s="29" t="s">
        <v>25</v>
      </c>
      <c r="C119" s="30"/>
      <c r="D119" s="30"/>
      <c r="E119" s="30"/>
      <c r="F119" s="30"/>
      <c r="G119" s="19"/>
      <c r="H119" s="42">
        <f>ROUND(SUM(H116:H118),2)</f>
        <v>2.8</v>
      </c>
    </row>
    <row r="120" spans="1:8" ht="15.75" customHeight="1" x14ac:dyDescent="0.25">
      <c r="A120" s="1"/>
      <c r="B120" s="110"/>
      <c r="C120" s="103"/>
      <c r="D120" s="103"/>
      <c r="E120" s="103"/>
      <c r="F120" s="103"/>
      <c r="G120" s="111"/>
      <c r="H120" s="112"/>
    </row>
    <row r="121" spans="1:8" ht="15.75" customHeight="1" x14ac:dyDescent="0.25">
      <c r="A121" s="1"/>
      <c r="B121" s="39" t="s">
        <v>70</v>
      </c>
      <c r="C121" s="39"/>
      <c r="D121" s="39"/>
      <c r="E121" s="39"/>
      <c r="F121" s="39"/>
      <c r="G121" s="39"/>
      <c r="H121" s="128"/>
    </row>
    <row r="122" spans="1:8" ht="15.75" customHeight="1" thickBot="1" x14ac:dyDescent="0.3">
      <c r="A122" s="1"/>
      <c r="B122" s="18"/>
      <c r="C122" s="1"/>
      <c r="D122" s="1"/>
      <c r="E122" s="1"/>
      <c r="F122" s="1"/>
      <c r="G122" s="1"/>
      <c r="H122" s="124"/>
    </row>
    <row r="123" spans="1:8" ht="16.5" customHeight="1" thickBot="1" x14ac:dyDescent="0.3">
      <c r="A123" s="1"/>
      <c r="B123" s="28" t="s">
        <v>71</v>
      </c>
      <c r="C123" s="40" t="s">
        <v>72</v>
      </c>
      <c r="D123" s="49"/>
      <c r="E123" s="49"/>
      <c r="F123" s="49"/>
      <c r="G123" s="50"/>
      <c r="H123" s="41" t="s">
        <v>20</v>
      </c>
    </row>
    <row r="124" spans="1:8" ht="19.5" customHeight="1" thickBot="1" x14ac:dyDescent="0.3">
      <c r="A124" s="1"/>
      <c r="B124" s="13" t="s">
        <v>1</v>
      </c>
      <c r="C124" s="9" t="s">
        <v>73</v>
      </c>
      <c r="D124" s="10"/>
      <c r="E124" s="10"/>
      <c r="F124" s="10"/>
      <c r="G124" s="11"/>
      <c r="H124" s="15"/>
    </row>
    <row r="125" spans="1:8" ht="16.5" customHeight="1" thickBot="1" x14ac:dyDescent="0.3">
      <c r="A125" s="1"/>
      <c r="B125" s="29" t="s">
        <v>25</v>
      </c>
      <c r="C125" s="30"/>
      <c r="D125" s="30"/>
      <c r="E125" s="30"/>
      <c r="F125" s="30"/>
      <c r="G125" s="19"/>
      <c r="H125" s="42"/>
    </row>
    <row r="126" spans="1:8" ht="15.75" customHeight="1" x14ac:dyDescent="0.25">
      <c r="A126" s="1"/>
      <c r="B126" s="60"/>
      <c r="C126" s="60"/>
      <c r="D126" s="60"/>
      <c r="E126" s="60"/>
      <c r="F126" s="60"/>
      <c r="G126" s="60"/>
      <c r="H126" s="124"/>
    </row>
    <row r="127" spans="1:8" ht="15.75" customHeight="1" x14ac:dyDescent="0.25">
      <c r="A127" s="1"/>
      <c r="B127" s="39" t="s">
        <v>74</v>
      </c>
      <c r="C127" s="39"/>
      <c r="D127" s="39"/>
      <c r="E127" s="39"/>
      <c r="F127" s="39"/>
      <c r="G127" s="39"/>
      <c r="H127" s="128"/>
    </row>
    <row r="128" spans="1:8" ht="15.75" customHeight="1" thickBot="1" x14ac:dyDescent="0.3">
      <c r="A128" s="1"/>
      <c r="B128" s="18"/>
      <c r="C128" s="1"/>
      <c r="D128" s="1"/>
      <c r="E128" s="1"/>
      <c r="F128" s="1"/>
      <c r="G128" s="1"/>
      <c r="H128" s="124"/>
    </row>
    <row r="129" spans="1:8" ht="16.5" customHeight="1" thickBot="1" x14ac:dyDescent="0.3">
      <c r="A129" s="1"/>
      <c r="B129" s="28">
        <v>4</v>
      </c>
      <c r="C129" s="40" t="s">
        <v>75</v>
      </c>
      <c r="D129" s="49"/>
      <c r="E129" s="49"/>
      <c r="F129" s="49"/>
      <c r="G129" s="52"/>
      <c r="H129" s="41" t="s">
        <v>20</v>
      </c>
    </row>
    <row r="130" spans="1:8" ht="16.5" customHeight="1" thickBot="1" x14ac:dyDescent="0.3">
      <c r="A130" s="1"/>
      <c r="B130" s="13" t="s">
        <v>62</v>
      </c>
      <c r="C130" s="9" t="s">
        <v>76</v>
      </c>
      <c r="D130" s="10"/>
      <c r="E130" s="10"/>
      <c r="F130" s="10"/>
      <c r="G130" s="11"/>
      <c r="H130" s="15">
        <f>H112</f>
        <v>90.45</v>
      </c>
    </row>
    <row r="131" spans="1:8" ht="16.5" customHeight="1" thickBot="1" x14ac:dyDescent="0.3">
      <c r="A131" s="1"/>
      <c r="B131" s="13" t="s">
        <v>121</v>
      </c>
      <c r="C131" s="9" t="s">
        <v>124</v>
      </c>
      <c r="D131" s="10"/>
      <c r="E131" s="10"/>
      <c r="F131" s="10"/>
      <c r="G131" s="11"/>
      <c r="H131" s="15">
        <f>H119</f>
        <v>2.8</v>
      </c>
    </row>
    <row r="132" spans="1:8" ht="16.5" customHeight="1" thickBot="1" x14ac:dyDescent="0.3">
      <c r="A132" s="1"/>
      <c r="B132" s="13" t="s">
        <v>71</v>
      </c>
      <c r="C132" s="9" t="s">
        <v>72</v>
      </c>
      <c r="D132" s="10"/>
      <c r="E132" s="10"/>
      <c r="F132" s="10"/>
      <c r="G132" s="11"/>
      <c r="H132" s="15"/>
    </row>
    <row r="133" spans="1:8" ht="16.5" customHeight="1" thickBot="1" x14ac:dyDescent="0.3">
      <c r="A133" s="1"/>
      <c r="B133" s="34" t="s">
        <v>25</v>
      </c>
      <c r="C133" s="35"/>
      <c r="D133" s="35"/>
      <c r="E133" s="35"/>
      <c r="F133" s="35"/>
      <c r="G133" s="61"/>
      <c r="H133" s="62">
        <f t="shared" ref="H133" si="8">ROUND(SUM(H130:H132),2)</f>
        <v>93.25</v>
      </c>
    </row>
    <row r="134" spans="1:8" ht="15.75" customHeight="1" x14ac:dyDescent="0.25">
      <c r="A134" s="1"/>
      <c r="B134" s="60"/>
      <c r="C134" s="60"/>
      <c r="D134" s="60"/>
      <c r="E134" s="60"/>
      <c r="F134" s="60"/>
      <c r="G134" s="60"/>
      <c r="H134" s="124"/>
    </row>
    <row r="135" spans="1:8" ht="15.75" customHeight="1" x14ac:dyDescent="0.25">
      <c r="A135" s="1"/>
      <c r="B135" s="24" t="s">
        <v>77</v>
      </c>
      <c r="C135" s="24"/>
      <c r="D135" s="24"/>
      <c r="E135" s="24"/>
      <c r="F135" s="24"/>
      <c r="G135" s="24"/>
      <c r="H135" s="125"/>
    </row>
    <row r="136" spans="1:8" ht="15.75" customHeight="1" thickBot="1" x14ac:dyDescent="0.3">
      <c r="A136" s="1"/>
      <c r="B136" s="1"/>
      <c r="C136" s="1"/>
      <c r="D136" s="1"/>
      <c r="E136" s="1"/>
      <c r="F136" s="1"/>
      <c r="G136" s="1"/>
      <c r="H136" s="124"/>
    </row>
    <row r="137" spans="1:8" ht="16.5" customHeight="1" thickBot="1" x14ac:dyDescent="0.3">
      <c r="A137" s="1"/>
      <c r="B137" s="28">
        <v>5</v>
      </c>
      <c r="C137" s="40" t="s">
        <v>78</v>
      </c>
      <c r="D137" s="49"/>
      <c r="E137" s="49"/>
      <c r="F137" s="49"/>
      <c r="G137" s="52"/>
      <c r="H137" s="41" t="s">
        <v>20</v>
      </c>
    </row>
    <row r="138" spans="1:8" ht="16.5" customHeight="1" thickBot="1" x14ac:dyDescent="0.3">
      <c r="A138" s="1"/>
      <c r="B138" s="13" t="s">
        <v>1</v>
      </c>
      <c r="C138" s="9" t="s">
        <v>79</v>
      </c>
      <c r="D138" s="10"/>
      <c r="E138" s="10"/>
      <c r="F138" s="10"/>
      <c r="G138" s="11"/>
      <c r="H138" s="15">
        <f>'03 Uniforme e Crachá'!$H$16</f>
        <v>100.31</v>
      </c>
    </row>
    <row r="139" spans="1:8" ht="16.5" customHeight="1" thickBot="1" x14ac:dyDescent="0.3">
      <c r="A139" s="1"/>
      <c r="B139" s="13" t="s">
        <v>3</v>
      </c>
      <c r="C139" s="9" t="s">
        <v>80</v>
      </c>
      <c r="D139" s="10"/>
      <c r="E139" s="10"/>
      <c r="F139" s="10"/>
      <c r="G139" s="11"/>
      <c r="H139" s="15"/>
    </row>
    <row r="140" spans="1:8" ht="16.5" customHeight="1" thickBot="1" x14ac:dyDescent="0.3">
      <c r="A140" s="1"/>
      <c r="B140" s="13" t="s">
        <v>6</v>
      </c>
      <c r="C140" s="9" t="s">
        <v>81</v>
      </c>
      <c r="D140" s="10"/>
      <c r="E140" s="10"/>
      <c r="F140" s="10"/>
      <c r="G140" s="11"/>
      <c r="H140" s="15"/>
    </row>
    <row r="141" spans="1:8" ht="16.5" customHeight="1" thickBot="1" x14ac:dyDescent="0.3">
      <c r="A141" s="1"/>
      <c r="B141" s="13" t="s">
        <v>8</v>
      </c>
      <c r="C141" s="9" t="s">
        <v>82</v>
      </c>
      <c r="D141" s="10"/>
      <c r="E141" s="10"/>
      <c r="F141" s="10"/>
      <c r="G141" s="11"/>
      <c r="H141" s="15"/>
    </row>
    <row r="142" spans="1:8" ht="15" customHeight="1" thickBot="1" x14ac:dyDescent="0.3">
      <c r="A142" s="1"/>
      <c r="B142" s="13" t="s">
        <v>10</v>
      </c>
      <c r="C142" s="9" t="s">
        <v>169</v>
      </c>
      <c r="D142" s="10"/>
      <c r="E142" s="10"/>
      <c r="F142" s="10"/>
      <c r="G142" s="11"/>
      <c r="H142" s="15"/>
    </row>
    <row r="143" spans="1:8" ht="16.5" customHeight="1" thickBot="1" x14ac:dyDescent="0.3">
      <c r="A143" s="1"/>
      <c r="B143" s="13" t="s">
        <v>39</v>
      </c>
      <c r="C143" s="9" t="s">
        <v>104</v>
      </c>
      <c r="D143" s="10"/>
      <c r="E143" s="10"/>
      <c r="F143" s="10"/>
      <c r="G143" s="11"/>
      <c r="H143" s="15">
        <f>'03 Uniforme e Crachá'!$H$21</f>
        <v>1.95</v>
      </c>
    </row>
    <row r="144" spans="1:8" ht="16.5" customHeight="1" thickBot="1" x14ac:dyDescent="0.3">
      <c r="A144" s="1"/>
      <c r="B144" s="63" t="s">
        <v>25</v>
      </c>
      <c r="C144" s="64"/>
      <c r="D144" s="64"/>
      <c r="E144" s="64"/>
      <c r="F144" s="64"/>
      <c r="G144" s="65"/>
      <c r="H144" s="66">
        <f t="shared" ref="H144" si="9">SUM(H138:H143)</f>
        <v>102.26</v>
      </c>
    </row>
    <row r="145" spans="1:8" ht="15.75" x14ac:dyDescent="0.25">
      <c r="A145" s="1"/>
      <c r="B145" s="1"/>
      <c r="C145" s="1"/>
      <c r="D145" s="1"/>
      <c r="E145" s="1"/>
      <c r="F145" s="1"/>
      <c r="G145" s="1"/>
      <c r="H145" s="124"/>
    </row>
    <row r="146" spans="1:8" ht="15.75" customHeight="1" x14ac:dyDescent="0.25">
      <c r="A146" s="1"/>
      <c r="B146" s="24" t="s">
        <v>83</v>
      </c>
      <c r="C146" s="24"/>
      <c r="D146" s="24"/>
      <c r="E146" s="24"/>
      <c r="F146" s="24"/>
      <c r="G146" s="24"/>
      <c r="H146" s="125"/>
    </row>
    <row r="147" spans="1:8" ht="12" customHeight="1" thickBot="1" x14ac:dyDescent="0.3">
      <c r="A147" s="1"/>
      <c r="B147" s="1"/>
      <c r="C147" s="1"/>
      <c r="D147" s="1"/>
      <c r="E147" s="1"/>
      <c r="F147" s="1"/>
      <c r="G147" s="1"/>
      <c r="H147" s="124"/>
    </row>
    <row r="148" spans="1:8" ht="16.5" customHeight="1" thickBot="1" x14ac:dyDescent="0.3">
      <c r="A148" s="1"/>
      <c r="B148" s="28">
        <v>6</v>
      </c>
      <c r="C148" s="40" t="s">
        <v>84</v>
      </c>
      <c r="D148" s="49"/>
      <c r="E148" s="49"/>
      <c r="F148" s="52"/>
      <c r="G148" s="12" t="s">
        <v>129</v>
      </c>
      <c r="H148" s="41" t="s">
        <v>20</v>
      </c>
    </row>
    <row r="149" spans="1:8" ht="16.5" customHeight="1" thickBot="1" x14ac:dyDescent="0.3">
      <c r="A149" s="1"/>
      <c r="B149" s="13" t="s">
        <v>1</v>
      </c>
      <c r="C149" s="9" t="s">
        <v>85</v>
      </c>
      <c r="D149" s="10"/>
      <c r="E149" s="10"/>
      <c r="F149" s="11"/>
      <c r="G149" s="46">
        <v>0.04</v>
      </c>
      <c r="H149" s="15">
        <f>ROUND((H144+H133+H97+H85+H38)*$G$149,2)</f>
        <v>145.94999999999999</v>
      </c>
    </row>
    <row r="150" spans="1:8" ht="16.5" customHeight="1" thickBot="1" x14ac:dyDescent="0.3">
      <c r="A150" s="1"/>
      <c r="B150" s="13" t="s">
        <v>3</v>
      </c>
      <c r="C150" s="9" t="s">
        <v>86</v>
      </c>
      <c r="D150" s="10"/>
      <c r="E150" s="10"/>
      <c r="F150" s="11"/>
      <c r="G150" s="46">
        <v>0.1163</v>
      </c>
      <c r="H150" s="15">
        <f>ROUND((H144+H133+H97+H85+H38+H149)*$G$150,2)</f>
        <v>441.32</v>
      </c>
    </row>
    <row r="151" spans="1:8" ht="16.5" customHeight="1" thickBot="1" x14ac:dyDescent="0.3">
      <c r="A151" s="1"/>
      <c r="B151" s="13" t="s">
        <v>6</v>
      </c>
      <c r="C151" s="9" t="s">
        <v>87</v>
      </c>
      <c r="D151" s="10"/>
      <c r="E151" s="10"/>
      <c r="F151" s="11"/>
      <c r="G151" s="46"/>
      <c r="H151" s="15"/>
    </row>
    <row r="152" spans="1:8" ht="30.75" customHeight="1" thickBot="1" x14ac:dyDescent="0.3">
      <c r="A152" s="1"/>
      <c r="B152" s="13"/>
      <c r="C152" s="9" t="s">
        <v>88</v>
      </c>
      <c r="D152" s="10"/>
      <c r="E152" s="10"/>
      <c r="F152" s="11"/>
      <c r="G152" s="133">
        <f>ROUND(1-(G153+G154+G155+G156),4)</f>
        <v>0.91349999999999998</v>
      </c>
      <c r="H152" s="132">
        <f>ROUND((H144+H133+H97+H85+H38+H149+H150)/$G$152,2)</f>
        <v>4637.0600000000004</v>
      </c>
    </row>
    <row r="153" spans="1:8" ht="16.5" customHeight="1" thickBot="1" x14ac:dyDescent="0.3">
      <c r="A153" s="1"/>
      <c r="B153" s="13"/>
      <c r="C153" s="9" t="s">
        <v>89</v>
      </c>
      <c r="D153" s="10"/>
      <c r="E153" s="10"/>
      <c r="F153" s="11"/>
      <c r="G153" s="46">
        <v>6.4999999999999997E-3</v>
      </c>
      <c r="H153" s="15">
        <f>ROUND(H152*$G$153,2)</f>
        <v>30.14</v>
      </c>
    </row>
    <row r="154" spans="1:8" ht="16.5" customHeight="1" thickBot="1" x14ac:dyDescent="0.3">
      <c r="A154" s="1"/>
      <c r="B154" s="13"/>
      <c r="C154" s="9" t="s">
        <v>90</v>
      </c>
      <c r="D154" s="10"/>
      <c r="E154" s="10"/>
      <c r="F154" s="11"/>
      <c r="G154" s="46">
        <v>0.03</v>
      </c>
      <c r="H154" s="15">
        <f>ROUND(H152*$G$154,2)</f>
        <v>139.11000000000001</v>
      </c>
    </row>
    <row r="155" spans="1:8" ht="16.5" customHeight="1" thickBot="1" x14ac:dyDescent="0.3">
      <c r="A155" s="1"/>
      <c r="B155" s="13"/>
      <c r="C155" s="9" t="s">
        <v>91</v>
      </c>
      <c r="D155" s="10"/>
      <c r="E155" s="10"/>
      <c r="F155" s="11"/>
      <c r="G155" s="46"/>
      <c r="H155" s="15"/>
    </row>
    <row r="156" spans="1:8" ht="16.5" customHeight="1" thickBot="1" x14ac:dyDescent="0.3">
      <c r="A156" s="1"/>
      <c r="B156" s="13"/>
      <c r="C156" s="9" t="s">
        <v>92</v>
      </c>
      <c r="D156" s="10"/>
      <c r="E156" s="10"/>
      <c r="F156" s="11"/>
      <c r="G156" s="46">
        <v>0.05</v>
      </c>
      <c r="H156" s="15">
        <f>ROUND(H152*$G$156,2)</f>
        <v>231.85</v>
      </c>
    </row>
    <row r="157" spans="1:8" ht="16.5" customHeight="1" thickBot="1" x14ac:dyDescent="0.3">
      <c r="A157" s="1"/>
      <c r="B157" s="63" t="s">
        <v>25</v>
      </c>
      <c r="C157" s="64"/>
      <c r="D157" s="64"/>
      <c r="E157" s="64"/>
      <c r="F157" s="65"/>
      <c r="G157" s="67">
        <f>SUM(G153:G156)</f>
        <v>8.6499999999999994E-2</v>
      </c>
      <c r="H157" s="66">
        <f t="shared" ref="H157" si="10">ROUND(SUM(H153:H156)+SUM(H149:H150),2)</f>
        <v>988.37</v>
      </c>
    </row>
    <row r="158" spans="1:8" ht="11.25" customHeight="1" x14ac:dyDescent="0.25">
      <c r="A158" s="1"/>
      <c r="B158" s="1"/>
      <c r="C158" s="1"/>
      <c r="D158" s="1"/>
      <c r="E158" s="1"/>
      <c r="F158" s="1"/>
      <c r="G158" s="1"/>
      <c r="H158" s="124"/>
    </row>
    <row r="159" spans="1:8" ht="15.75" x14ac:dyDescent="0.25">
      <c r="A159" s="1"/>
      <c r="B159" s="23" t="s">
        <v>93</v>
      </c>
      <c r="C159" s="23"/>
      <c r="D159" s="23"/>
      <c r="E159" s="23"/>
      <c r="F159" s="23"/>
      <c r="G159" s="23"/>
      <c r="H159" s="126"/>
    </row>
    <row r="160" spans="1:8" ht="15.75" customHeight="1" thickBot="1" x14ac:dyDescent="0.3">
      <c r="A160" s="1"/>
      <c r="B160" s="1"/>
      <c r="C160" s="1"/>
      <c r="D160" s="1"/>
      <c r="E160" s="1"/>
      <c r="F160" s="1"/>
      <c r="G160" s="1"/>
      <c r="H160" s="124"/>
    </row>
    <row r="161" spans="1:8" ht="16.5" thickBot="1" x14ac:dyDescent="0.3">
      <c r="A161" s="1"/>
      <c r="B161" s="28"/>
      <c r="C161" s="40" t="s">
        <v>94</v>
      </c>
      <c r="D161" s="49"/>
      <c r="E161" s="49"/>
      <c r="F161" s="49"/>
      <c r="G161" s="52"/>
      <c r="H161" s="41" t="s">
        <v>20</v>
      </c>
    </row>
    <row r="162" spans="1:8" ht="16.5" customHeight="1" thickBot="1" x14ac:dyDescent="0.3">
      <c r="A162" s="1"/>
      <c r="B162" s="53" t="s">
        <v>1</v>
      </c>
      <c r="C162" s="9" t="s">
        <v>16</v>
      </c>
      <c r="D162" s="10"/>
      <c r="E162" s="10"/>
      <c r="F162" s="10"/>
      <c r="G162" s="11"/>
      <c r="H162" s="15">
        <f>H38</f>
        <v>1758.69</v>
      </c>
    </row>
    <row r="163" spans="1:8" ht="16.5" customHeight="1" thickBot="1" x14ac:dyDescent="0.3">
      <c r="A163" s="1"/>
      <c r="B163" s="53" t="s">
        <v>3</v>
      </c>
      <c r="C163" s="9" t="s">
        <v>26</v>
      </c>
      <c r="D163" s="10"/>
      <c r="E163" s="10"/>
      <c r="F163" s="10"/>
      <c r="G163" s="11"/>
      <c r="H163" s="15">
        <f>H85</f>
        <v>1571.76</v>
      </c>
    </row>
    <row r="164" spans="1:8" ht="16.5" customHeight="1" thickBot="1" x14ac:dyDescent="0.3">
      <c r="A164" s="1"/>
      <c r="B164" s="53" t="s">
        <v>6</v>
      </c>
      <c r="C164" s="9" t="s">
        <v>52</v>
      </c>
      <c r="D164" s="10"/>
      <c r="E164" s="10"/>
      <c r="F164" s="10"/>
      <c r="G164" s="11"/>
      <c r="H164" s="15">
        <f>H97</f>
        <v>122.72</v>
      </c>
    </row>
    <row r="165" spans="1:8" ht="16.5" customHeight="1" thickBot="1" x14ac:dyDescent="0.3">
      <c r="A165" s="1"/>
      <c r="B165" s="53" t="s">
        <v>8</v>
      </c>
      <c r="C165" s="9" t="s">
        <v>60</v>
      </c>
      <c r="D165" s="10"/>
      <c r="E165" s="10"/>
      <c r="F165" s="10"/>
      <c r="G165" s="11"/>
      <c r="H165" s="15">
        <f t="shared" ref="H165" si="11">H133</f>
        <v>93.25</v>
      </c>
    </row>
    <row r="166" spans="1:8" ht="16.5" customHeight="1" thickBot="1" x14ac:dyDescent="0.3">
      <c r="A166" s="1"/>
      <c r="B166" s="53" t="s">
        <v>10</v>
      </c>
      <c r="C166" s="9" t="s">
        <v>77</v>
      </c>
      <c r="D166" s="10"/>
      <c r="E166" s="10"/>
      <c r="F166" s="10"/>
      <c r="G166" s="11"/>
      <c r="H166" s="15">
        <f t="shared" ref="H166" si="12">H144</f>
        <v>102.26</v>
      </c>
    </row>
    <row r="167" spans="1:8" ht="16.5" customHeight="1" thickBot="1" x14ac:dyDescent="0.3">
      <c r="A167" s="1"/>
      <c r="B167" s="26" t="s">
        <v>95</v>
      </c>
      <c r="C167" s="40"/>
      <c r="D167" s="49"/>
      <c r="E167" s="49"/>
      <c r="F167" s="49"/>
      <c r="G167" s="52"/>
      <c r="H167" s="68">
        <f t="shared" ref="H167" si="13">SUM(H162:H166)</f>
        <v>3648.68</v>
      </c>
    </row>
    <row r="168" spans="1:8" ht="16.5" customHeight="1" thickBot="1" x14ac:dyDescent="0.3">
      <c r="A168" s="1"/>
      <c r="B168" s="53" t="s">
        <v>39</v>
      </c>
      <c r="C168" s="9" t="s">
        <v>96</v>
      </c>
      <c r="D168" s="10"/>
      <c r="E168" s="10"/>
      <c r="F168" s="10"/>
      <c r="G168" s="11"/>
      <c r="H168" s="15">
        <f t="shared" ref="H168" si="14">H157</f>
        <v>988.37</v>
      </c>
    </row>
    <row r="169" spans="1:8" ht="16.5" thickBot="1" x14ac:dyDescent="0.3">
      <c r="A169" s="1"/>
      <c r="B169" s="69" t="s">
        <v>97</v>
      </c>
      <c r="C169" s="70"/>
      <c r="D169" s="70"/>
      <c r="E169" s="70"/>
      <c r="F169" s="70"/>
      <c r="G169" s="71"/>
      <c r="H169" s="72">
        <f>ROUND(H168+H167,2)</f>
        <v>4637.05</v>
      </c>
    </row>
    <row r="170" spans="1:8" ht="15.75" x14ac:dyDescent="0.25">
      <c r="A170" s="1"/>
      <c r="B170" s="1"/>
      <c r="C170" s="1"/>
      <c r="D170" s="1"/>
      <c r="E170" s="1"/>
      <c r="F170" s="1"/>
      <c r="G170" s="1"/>
      <c r="H170" s="130"/>
    </row>
    <row r="171" spans="1:8" ht="15.75" x14ac:dyDescent="0.25">
      <c r="A171" s="1"/>
      <c r="B171" s="23" t="s">
        <v>138</v>
      </c>
      <c r="C171" s="23"/>
      <c r="D171" s="23"/>
      <c r="E171" s="23"/>
      <c r="F171" s="23"/>
      <c r="G171" s="23"/>
      <c r="H171" s="126"/>
    </row>
    <row r="172" spans="1:8" s="118" customFormat="1" ht="15.75" customHeight="1" x14ac:dyDescent="0.25">
      <c r="H172" s="134"/>
    </row>
    <row r="173" spans="1:8" s="118" customFormat="1" ht="15.75" x14ac:dyDescent="0.25">
      <c r="B173" s="120"/>
      <c r="C173" s="119" t="s">
        <v>133</v>
      </c>
      <c r="D173" s="120"/>
      <c r="E173" s="120"/>
      <c r="F173" s="120"/>
      <c r="H173" s="131" t="str">
        <f>H20</f>
        <v>Técnico de Saúde Bucal</v>
      </c>
    </row>
    <row r="174" spans="1:8" s="118" customFormat="1" ht="15.75" customHeight="1" x14ac:dyDescent="0.25">
      <c r="C174" s="161" t="s">
        <v>132</v>
      </c>
      <c r="D174" s="161"/>
      <c r="E174" s="161"/>
      <c r="F174" s="161"/>
      <c r="G174" s="161"/>
      <c r="H174" s="135">
        <v>3</v>
      </c>
    </row>
    <row r="175" spans="1:8" s="118" customFormat="1" ht="15.75" customHeight="1" x14ac:dyDescent="0.25">
      <c r="C175" s="161" t="s">
        <v>149</v>
      </c>
      <c r="D175" s="161"/>
      <c r="E175" s="161"/>
      <c r="F175" s="161"/>
      <c r="G175" s="161"/>
      <c r="H175" s="122">
        <f>H169*H174</f>
        <v>13911.150000000001</v>
      </c>
    </row>
    <row r="176" spans="1:8" s="118" customFormat="1" ht="15.75" customHeight="1" x14ac:dyDescent="0.25"/>
    <row r="177" spans="2:9" s="118" customFormat="1" ht="15.75" x14ac:dyDescent="0.25">
      <c r="C177" s="162" t="s">
        <v>118</v>
      </c>
      <c r="D177" s="162"/>
      <c r="E177" s="162"/>
      <c r="F177" s="162"/>
      <c r="G177" s="162"/>
      <c r="H177" s="121">
        <v>12</v>
      </c>
    </row>
    <row r="178" spans="2:9" s="118" customFormat="1" ht="15.75" customHeight="1" x14ac:dyDescent="0.25">
      <c r="C178" s="163" t="s">
        <v>170</v>
      </c>
      <c r="D178" s="163"/>
      <c r="E178" s="163"/>
      <c r="F178" s="163"/>
      <c r="G178" s="163"/>
      <c r="H178" s="122">
        <f>H175*H177</f>
        <v>166933.80000000002</v>
      </c>
    </row>
    <row r="179" spans="2:9" s="118" customFormat="1" ht="15.75" customHeight="1" x14ac:dyDescent="0.25">
      <c r="B179" s="120"/>
      <c r="C179" s="120"/>
      <c r="D179" s="120"/>
      <c r="E179" s="120"/>
      <c r="F179" s="120"/>
      <c r="G179" s="120"/>
      <c r="H179" s="120"/>
      <c r="I179" s="120"/>
    </row>
    <row r="180" spans="2:9" ht="15.75" customHeight="1" x14ac:dyDescent="0.25">
      <c r="B180" s="160"/>
      <c r="C180" s="160"/>
      <c r="D180" s="160"/>
      <c r="E180" s="160"/>
      <c r="F180" s="160"/>
      <c r="G180" s="160"/>
      <c r="H180" s="160"/>
      <c r="I180" s="160"/>
    </row>
    <row r="181" spans="2:9" ht="15.75" customHeight="1" x14ac:dyDescent="0.25"/>
    <row r="182" spans="2:9" ht="15.75" customHeight="1" x14ac:dyDescent="0.25"/>
    <row r="183" spans="2:9" ht="15.75" customHeight="1" x14ac:dyDescent="0.25"/>
    <row r="184" spans="2:9" ht="15.75" customHeight="1" x14ac:dyDescent="0.25"/>
    <row r="185" spans="2:9" ht="15.75" customHeight="1" x14ac:dyDescent="0.25"/>
    <row r="186" spans="2:9" ht="15.75" customHeight="1" x14ac:dyDescent="0.25"/>
    <row r="187" spans="2:9" ht="15.75" customHeight="1" x14ac:dyDescent="0.25"/>
    <row r="188" spans="2:9" ht="15.75" customHeight="1" x14ac:dyDescent="0.25"/>
    <row r="189" spans="2:9" ht="15.75" customHeight="1" x14ac:dyDescent="0.25"/>
    <row r="190" spans="2:9" ht="15.75" customHeight="1" x14ac:dyDescent="0.25"/>
    <row r="191" spans="2:9" ht="15.75" customHeight="1" x14ac:dyDescent="0.25"/>
    <row r="192" spans="2:9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</sheetData>
  <mergeCells count="14">
    <mergeCell ref="B1:H1"/>
    <mergeCell ref="B4:H4"/>
    <mergeCell ref="B3:H3"/>
    <mergeCell ref="B6:H6"/>
    <mergeCell ref="C174:G174"/>
    <mergeCell ref="C175:G175"/>
    <mergeCell ref="C177:G177"/>
    <mergeCell ref="C178:G178"/>
    <mergeCell ref="B30:E30"/>
    <mergeCell ref="C118:F118"/>
    <mergeCell ref="C116:F116"/>
    <mergeCell ref="C117:F117"/>
    <mergeCell ref="C95:F95"/>
    <mergeCell ref="C53:F5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firstPageNumber="0" fitToHeight="0" orientation="portrait" r:id="rId1"/>
  <headerFooter alignWithMargins="0">
    <oddHeader>&amp;C&amp;12&amp;A</oddHeader>
    <oddFooter>&amp;C&amp;12ANEXO I – PLANILHA DE CUSTOS E FORMAÇÃO DE PREÇOS&amp;R&amp;12Página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GridLines="0" workbookViewId="0">
      <selection activeCell="A3" sqref="A3:E24"/>
    </sheetView>
  </sheetViews>
  <sheetFormatPr defaultRowHeight="15" x14ac:dyDescent="0.25"/>
  <cols>
    <col min="1" max="1" width="4.5703125"/>
    <col min="2" max="2" width="44.28515625" customWidth="1"/>
    <col min="3" max="3" width="16.5703125" customWidth="1"/>
    <col min="4" max="4" width="32.28515625" customWidth="1"/>
    <col min="5" max="5" width="15.5703125" customWidth="1"/>
    <col min="6" max="6" width="19.28515625"/>
    <col min="7" max="22" width="8.7109375"/>
    <col min="23" max="1025" width="14.42578125"/>
  </cols>
  <sheetData>
    <row r="1" spans="1:22" ht="18.7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15.75" x14ac:dyDescent="0.2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2" ht="23.25" x14ac:dyDescent="0.35">
      <c r="A3" s="1"/>
      <c r="B3" s="178" t="s">
        <v>164</v>
      </c>
      <c r="C3" s="178"/>
      <c r="D3" s="178"/>
      <c r="E3" s="178"/>
      <c r="F3" s="4"/>
      <c r="G3" s="5"/>
      <c r="H3" s="6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2" ht="12.75" customHeight="1" x14ac:dyDescent="0.35">
      <c r="A4" s="1"/>
      <c r="B4" s="90"/>
      <c r="C4" s="90"/>
      <c r="D4" s="90"/>
      <c r="E4" s="90"/>
      <c r="F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1" customFormat="1" ht="15.75" x14ac:dyDescent="0.25">
      <c r="B5" s="176" t="s">
        <v>119</v>
      </c>
      <c r="C5" s="176"/>
      <c r="D5" s="176"/>
      <c r="E5" s="176"/>
      <c r="F5" s="73"/>
    </row>
    <row r="6" spans="1:22" s="1" customFormat="1" ht="15.75" x14ac:dyDescent="0.25">
      <c r="B6" s="155"/>
      <c r="C6" s="155"/>
      <c r="D6" s="155"/>
      <c r="E6" s="155"/>
      <c r="F6" s="73"/>
    </row>
    <row r="7" spans="1:22" s="1" customFormat="1" ht="15.75" x14ac:dyDescent="0.25">
      <c r="B7" s="74" t="s">
        <v>98</v>
      </c>
      <c r="C7" s="74"/>
      <c r="D7" s="74"/>
      <c r="E7" s="74"/>
      <c r="F7" s="73"/>
    </row>
    <row r="8" spans="1:22" s="1" customFormat="1" ht="15.75" x14ac:dyDescent="0.25">
      <c r="B8" s="74"/>
      <c r="C8" s="73"/>
      <c r="F8" s="73"/>
    </row>
    <row r="9" spans="1:22" s="1" customFormat="1" ht="15.75" x14ac:dyDescent="0.25">
      <c r="B9" s="75" t="s">
        <v>45</v>
      </c>
      <c r="C9" s="75"/>
      <c r="D9" s="75"/>
      <c r="E9" s="75"/>
      <c r="F9" s="73"/>
    </row>
    <row r="10" spans="1:22" s="1" customFormat="1" ht="31.5" x14ac:dyDescent="0.25">
      <c r="A10" s="155" t="s">
        <v>46</v>
      </c>
      <c r="B10" s="81" t="s">
        <v>110</v>
      </c>
      <c r="C10" s="81" t="s">
        <v>111</v>
      </c>
      <c r="D10" s="81" t="s">
        <v>112</v>
      </c>
      <c r="E10" s="81" t="s">
        <v>113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s="1" customFormat="1" ht="50.25" customHeight="1" x14ac:dyDescent="0.25">
      <c r="A11" s="177" t="s">
        <v>1</v>
      </c>
      <c r="B11" s="137" t="s">
        <v>120</v>
      </c>
      <c r="C11" s="138" t="s">
        <v>148</v>
      </c>
      <c r="D11" s="138" t="s">
        <v>147</v>
      </c>
      <c r="E11" s="92">
        <v>5.2</v>
      </c>
    </row>
    <row r="12" spans="1:22" s="1" customFormat="1" ht="15.75" hidden="1" customHeight="1" x14ac:dyDescent="0.25">
      <c r="A12" s="177"/>
      <c r="B12" s="91"/>
      <c r="C12" s="82"/>
      <c r="D12" s="93"/>
      <c r="E12" s="84"/>
    </row>
    <row r="13" spans="1:22" s="1" customFormat="1" ht="15.75" x14ac:dyDescent="0.25">
      <c r="A13" s="177"/>
      <c r="B13" s="91" t="s">
        <v>114</v>
      </c>
      <c r="C13" s="82"/>
      <c r="D13" s="93"/>
      <c r="E13" s="105">
        <v>44</v>
      </c>
    </row>
    <row r="14" spans="1:22" s="1" customFormat="1" ht="15.75" x14ac:dyDescent="0.25">
      <c r="A14" s="177"/>
      <c r="B14" s="91" t="s">
        <v>144</v>
      </c>
      <c r="C14" s="82"/>
      <c r="D14" s="93"/>
      <c r="E14" s="84">
        <f>E11*E13</f>
        <v>228.8</v>
      </c>
    </row>
    <row r="15" spans="1:22" s="1" customFormat="1" ht="15.75" hidden="1" customHeight="1" x14ac:dyDescent="0.25">
      <c r="A15" s="177"/>
      <c r="B15" s="91"/>
      <c r="C15" s="82"/>
      <c r="D15" s="93"/>
      <c r="E15" s="84"/>
    </row>
    <row r="16" spans="1:22" s="156" customFormat="1" ht="15.75" hidden="1" customHeight="1" x14ac:dyDescent="0.25">
      <c r="A16" s="177"/>
      <c r="B16" s="106"/>
      <c r="C16" s="107"/>
      <c r="D16" s="108"/>
      <c r="E16" s="109"/>
    </row>
    <row r="17" spans="1:21" s="1" customFormat="1" ht="15.75" x14ac:dyDescent="0.25">
      <c r="A17" s="177"/>
      <c r="B17" s="94" t="s">
        <v>115</v>
      </c>
      <c r="C17" s="95"/>
      <c r="D17" s="96"/>
      <c r="E17" s="97">
        <f>E11</f>
        <v>5.2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1" customFormat="1" ht="15.75" x14ac:dyDescent="0.25">
      <c r="C18" s="73"/>
      <c r="F18" s="73"/>
    </row>
    <row r="19" spans="1:21" s="1" customFormat="1" ht="15.75" x14ac:dyDescent="0.25"/>
    <row r="20" spans="1:21" s="1" customFormat="1" ht="15.75" customHeight="1" x14ac:dyDescent="0.25">
      <c r="A20" s="177" t="s">
        <v>3</v>
      </c>
      <c r="B20" s="98" t="s">
        <v>151</v>
      </c>
      <c r="C20" s="98"/>
      <c r="D20" s="98"/>
      <c r="E20" s="92">
        <v>11.35</v>
      </c>
    </row>
    <row r="21" spans="1:21" s="1" customFormat="1" ht="15.75" customHeight="1" x14ac:dyDescent="0.25">
      <c r="A21" s="177"/>
      <c r="B21" s="98" t="s">
        <v>152</v>
      </c>
      <c r="C21" s="98"/>
      <c r="D21" s="98"/>
      <c r="E21" s="99">
        <v>22</v>
      </c>
    </row>
    <row r="22" spans="1:21" s="1" customFormat="1" ht="15.75" customHeight="1" x14ac:dyDescent="0.25">
      <c r="A22" s="177"/>
      <c r="B22" s="98" t="s">
        <v>116</v>
      </c>
      <c r="C22" s="98"/>
      <c r="D22" s="98"/>
      <c r="E22" s="92">
        <f>E20*E21</f>
        <v>249.7</v>
      </c>
    </row>
    <row r="23" spans="1:21" s="1" customFormat="1" ht="15.75" customHeight="1" x14ac:dyDescent="0.25">
      <c r="A23" s="177"/>
      <c r="B23" s="98" t="s">
        <v>145</v>
      </c>
      <c r="C23" s="98"/>
      <c r="D23" s="98"/>
      <c r="E23" s="92">
        <f>ROUND(E22*0.1,2)</f>
        <v>24.97</v>
      </c>
    </row>
    <row r="24" spans="1:21" s="1" customFormat="1" ht="15.75" customHeight="1" x14ac:dyDescent="0.25">
      <c r="A24" s="177"/>
      <c r="B24" s="100" t="s">
        <v>117</v>
      </c>
      <c r="C24" s="100"/>
      <c r="D24" s="100"/>
      <c r="E24" s="97">
        <f>E22-E23</f>
        <v>224.73</v>
      </c>
    </row>
    <row r="25" spans="1:21" s="1" customFormat="1" ht="15.75" x14ac:dyDescent="0.25"/>
  </sheetData>
  <mergeCells count="4">
    <mergeCell ref="B5:E5"/>
    <mergeCell ref="A20:A24"/>
    <mergeCell ref="A11:A17"/>
    <mergeCell ref="B3:E3"/>
  </mergeCells>
  <hyperlinks>
    <hyperlink ref="D11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rstPageNumber="0" fitToHeight="0" orientation="portrait" r:id="rId2"/>
  <headerFooter alignWithMargins="0">
    <oddHeader>&amp;C&amp;12&amp;A</oddHeader>
    <oddFooter>&amp;C&amp;12ANEXO I – PLANILHA DE CUSTOS E FORMAÇÃO DE PREÇOS&amp;R&amp;12Página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showGridLines="0" view="pageBreakPreview" zoomScale="115" zoomScaleSheetLayoutView="115" workbookViewId="0">
      <selection activeCell="H20" sqref="H20"/>
    </sheetView>
  </sheetViews>
  <sheetFormatPr defaultRowHeight="15.75" x14ac:dyDescent="0.25"/>
  <cols>
    <col min="1" max="1" width="1.85546875" style="104" customWidth="1"/>
    <col min="2" max="2" width="7" customWidth="1"/>
    <col min="3" max="3" width="31.140625" customWidth="1"/>
    <col min="4" max="4" width="12.7109375"/>
    <col min="5" max="5" width="12" customWidth="1"/>
    <col min="6" max="6" width="12.85546875" customWidth="1"/>
    <col min="7" max="7" width="14" customWidth="1"/>
    <col min="8" max="8" width="20.5703125" customWidth="1"/>
    <col min="9" max="25" width="8.7109375"/>
    <col min="26" max="1025" width="14.42578125"/>
  </cols>
  <sheetData>
    <row r="1" spans="1:25" x14ac:dyDescent="0.2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x14ac:dyDescent="0.25"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 ht="18.75" x14ac:dyDescent="0.25">
      <c r="B3" s="178" t="s">
        <v>163</v>
      </c>
      <c r="C3" s="178"/>
      <c r="D3" s="178"/>
      <c r="E3" s="178"/>
      <c r="F3" s="178"/>
      <c r="G3" s="178"/>
      <c r="H3" s="178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5" s="1" customFormat="1" x14ac:dyDescent="0.25">
      <c r="A4" s="104"/>
      <c r="B4" s="155"/>
      <c r="C4" s="155"/>
      <c r="D4" s="155"/>
      <c r="E4" s="155"/>
      <c r="F4" s="155"/>
      <c r="G4" s="155"/>
      <c r="H4" s="155"/>
    </row>
    <row r="5" spans="1:25" s="1" customFormat="1" x14ac:dyDescent="0.25">
      <c r="A5" s="104"/>
      <c r="B5" s="176" t="s">
        <v>158</v>
      </c>
      <c r="C5" s="176"/>
      <c r="D5" s="176"/>
      <c r="E5" s="176"/>
      <c r="F5" s="176"/>
      <c r="G5" s="176"/>
      <c r="H5" s="176"/>
    </row>
    <row r="6" spans="1:25" s="1" customFormat="1" x14ac:dyDescent="0.25">
      <c r="A6" s="104"/>
      <c r="B6" s="155"/>
      <c r="C6" s="155"/>
      <c r="D6" s="155"/>
      <c r="E6" s="155"/>
      <c r="F6" s="155"/>
      <c r="G6" s="155"/>
      <c r="H6" s="155"/>
    </row>
    <row r="7" spans="1:25" s="1" customFormat="1" x14ac:dyDescent="0.25">
      <c r="A7" s="104"/>
      <c r="B7" s="74" t="s">
        <v>98</v>
      </c>
      <c r="C7" s="74"/>
      <c r="D7" s="74"/>
      <c r="E7" s="74"/>
      <c r="F7" s="74"/>
      <c r="G7" s="74"/>
      <c r="H7" s="74"/>
    </row>
    <row r="8" spans="1:25" s="1" customFormat="1" x14ac:dyDescent="0.25">
      <c r="A8" s="104"/>
      <c r="B8" s="74"/>
      <c r="C8" s="74"/>
      <c r="D8" s="74"/>
      <c r="E8" s="74"/>
      <c r="F8" s="74"/>
      <c r="G8" s="74"/>
      <c r="H8" s="74"/>
    </row>
    <row r="9" spans="1:25" s="1" customFormat="1" x14ac:dyDescent="0.25">
      <c r="A9" s="104"/>
      <c r="B9" s="75" t="s">
        <v>171</v>
      </c>
      <c r="C9" s="76"/>
      <c r="D9" s="77"/>
      <c r="E9" s="77"/>
      <c r="F9" s="77"/>
      <c r="G9" s="77"/>
      <c r="H9" s="77"/>
    </row>
    <row r="10" spans="1:25" s="1" customFormat="1" ht="21" customHeight="1" x14ac:dyDescent="0.25">
      <c r="A10" s="104"/>
      <c r="B10" s="78" t="s">
        <v>99</v>
      </c>
      <c r="C10" s="79"/>
      <c r="D10" s="80"/>
      <c r="E10" s="80"/>
      <c r="F10" s="80"/>
      <c r="G10" s="80"/>
      <c r="H10" s="80"/>
    </row>
    <row r="11" spans="1:25" s="1" customFormat="1" ht="47.25" x14ac:dyDescent="0.25">
      <c r="A11" s="104"/>
      <c r="B11" s="81" t="s">
        <v>100</v>
      </c>
      <c r="C11" s="81" t="s">
        <v>101</v>
      </c>
      <c r="D11" s="81" t="s">
        <v>102</v>
      </c>
      <c r="E11" s="81" t="s">
        <v>168</v>
      </c>
      <c r="F11" s="81" t="s">
        <v>176</v>
      </c>
      <c r="G11" s="81" t="s">
        <v>103</v>
      </c>
      <c r="H11" s="81" t="s">
        <v>161</v>
      </c>
    </row>
    <row r="12" spans="1:25" s="1" customFormat="1" x14ac:dyDescent="0.25">
      <c r="A12" s="104"/>
      <c r="B12" s="82">
        <v>1</v>
      </c>
      <c r="C12" s="83" t="s">
        <v>155</v>
      </c>
      <c r="D12" s="82">
        <v>2</v>
      </c>
      <c r="E12" s="82">
        <v>1</v>
      </c>
      <c r="F12" s="82">
        <v>4</v>
      </c>
      <c r="G12" s="84">
        <v>90.48</v>
      </c>
      <c r="H12" s="84">
        <f>ROUND(F12*G12,2)</f>
        <v>361.92</v>
      </c>
    </row>
    <row r="13" spans="1:25" s="1" customFormat="1" x14ac:dyDescent="0.25">
      <c r="A13" s="104"/>
      <c r="B13" s="82">
        <v>2</v>
      </c>
      <c r="C13" s="83" t="s">
        <v>156</v>
      </c>
      <c r="D13" s="82">
        <v>2</v>
      </c>
      <c r="E13" s="82">
        <v>1</v>
      </c>
      <c r="F13" s="82">
        <v>4</v>
      </c>
      <c r="G13" s="84">
        <v>193.99</v>
      </c>
      <c r="H13" s="84">
        <f t="shared" ref="H13:H14" si="0">ROUND(F13*G13,2)</f>
        <v>775.96</v>
      </c>
    </row>
    <row r="14" spans="1:25" s="1" customFormat="1" x14ac:dyDescent="0.25">
      <c r="A14" s="104"/>
      <c r="B14" s="82">
        <v>3</v>
      </c>
      <c r="C14" s="83" t="s">
        <v>157</v>
      </c>
      <c r="D14" s="82">
        <v>2</v>
      </c>
      <c r="E14" s="82">
        <v>1</v>
      </c>
      <c r="F14" s="82">
        <v>4</v>
      </c>
      <c r="G14" s="84">
        <v>16.46</v>
      </c>
      <c r="H14" s="84">
        <f t="shared" si="0"/>
        <v>65.84</v>
      </c>
    </row>
    <row r="15" spans="1:25" s="1" customFormat="1" ht="15.75" customHeight="1" x14ac:dyDescent="0.25">
      <c r="A15" s="104"/>
      <c r="B15" s="180" t="s">
        <v>174</v>
      </c>
      <c r="C15" s="180"/>
      <c r="D15" s="180"/>
      <c r="E15" s="180"/>
      <c r="F15" s="180"/>
      <c r="G15" s="180"/>
      <c r="H15" s="85">
        <f>SUM(H12:H14)</f>
        <v>1203.72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s="1" customFormat="1" ht="22.5" customHeight="1" x14ac:dyDescent="0.25">
      <c r="A16" s="104"/>
      <c r="B16" s="181" t="s">
        <v>180</v>
      </c>
      <c r="C16" s="181"/>
      <c r="D16" s="181"/>
      <c r="E16" s="181"/>
      <c r="F16" s="181"/>
      <c r="G16" s="181"/>
      <c r="H16" s="86">
        <f>ROUND(H15/12,2)</f>
        <v>100.31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8" s="1" customFormat="1" x14ac:dyDescent="0.25">
      <c r="A17" s="104"/>
      <c r="B17" s="20"/>
      <c r="C17" s="87"/>
      <c r="D17" s="20"/>
      <c r="E17" s="20"/>
      <c r="F17" s="20"/>
      <c r="G17" s="20"/>
      <c r="H17" s="20"/>
    </row>
    <row r="18" spans="1:8" s="1" customFormat="1" ht="15.75" customHeight="1" x14ac:dyDescent="0.25">
      <c r="A18" s="104"/>
      <c r="B18" s="88" t="s">
        <v>172</v>
      </c>
    </row>
    <row r="19" spans="1:8" s="1" customFormat="1" ht="47.25" x14ac:dyDescent="0.25">
      <c r="A19" s="104"/>
      <c r="B19" s="81" t="s">
        <v>100</v>
      </c>
      <c r="C19" s="81" t="s">
        <v>105</v>
      </c>
      <c r="D19" s="81" t="s">
        <v>106</v>
      </c>
      <c r="E19" s="81" t="s">
        <v>178</v>
      </c>
      <c r="F19" s="81" t="s">
        <v>177</v>
      </c>
      <c r="G19" s="81" t="s">
        <v>107</v>
      </c>
      <c r="H19" s="81" t="s">
        <v>161</v>
      </c>
    </row>
    <row r="20" spans="1:8" s="1" customFormat="1" ht="28.5" customHeight="1" x14ac:dyDescent="0.25">
      <c r="A20" s="104"/>
      <c r="B20" s="82">
        <v>4</v>
      </c>
      <c r="C20" s="83" t="s">
        <v>173</v>
      </c>
      <c r="D20" s="82" t="s">
        <v>108</v>
      </c>
      <c r="E20" s="82">
        <v>1</v>
      </c>
      <c r="F20" s="82">
        <v>1</v>
      </c>
      <c r="G20" s="84">
        <v>23.35</v>
      </c>
      <c r="H20" s="84">
        <f>G20*E20</f>
        <v>23.35</v>
      </c>
    </row>
    <row r="21" spans="1:8" s="1" customFormat="1" ht="15.75" customHeight="1" x14ac:dyDescent="0.25">
      <c r="A21" s="104"/>
      <c r="B21" s="179" t="s">
        <v>180</v>
      </c>
      <c r="C21" s="179"/>
      <c r="D21" s="179"/>
      <c r="E21" s="179"/>
      <c r="F21" s="179"/>
      <c r="G21" s="179"/>
      <c r="H21" s="86">
        <f>ROUND(H20/12,2)</f>
        <v>1.95</v>
      </c>
    </row>
    <row r="22" spans="1:8" s="1" customFormat="1" ht="26.25" customHeight="1" x14ac:dyDescent="0.25">
      <c r="A22" s="104"/>
      <c r="B22" s="1" t="s">
        <v>109</v>
      </c>
      <c r="C22" s="73"/>
    </row>
    <row r="23" spans="1:8" s="1" customFormat="1" ht="15.75" customHeight="1" x14ac:dyDescent="0.25">
      <c r="A23" s="104"/>
      <c r="B23" s="89" t="s">
        <v>160</v>
      </c>
      <c r="C23" s="157"/>
      <c r="D23" s="158"/>
      <c r="E23" s="158"/>
      <c r="F23" s="158"/>
      <c r="G23" s="158"/>
    </row>
    <row r="24" spans="1:8" s="1" customFormat="1" x14ac:dyDescent="0.25">
      <c r="A24" s="104"/>
      <c r="B24" s="1" t="s">
        <v>175</v>
      </c>
    </row>
    <row r="25" spans="1:8" s="1" customFormat="1" x14ac:dyDescent="0.25">
      <c r="A25" s="104"/>
      <c r="B25" s="1" t="s">
        <v>162</v>
      </c>
    </row>
  </sheetData>
  <mergeCells count="5">
    <mergeCell ref="B21:G21"/>
    <mergeCell ref="B5:H5"/>
    <mergeCell ref="B15:G15"/>
    <mergeCell ref="B16:G16"/>
    <mergeCell ref="B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firstPageNumber="0" orientation="portrait" r:id="rId1"/>
  <headerFooter alignWithMargins="0">
    <oddHeader>&amp;C&amp;12ANEXO I – PLANILHA DE CUSTOS E FORMAÇÃO DE PREÇOS</oddHeader>
    <oddFooter>&amp;C&amp;12ANEXO I – PLANILHA DE CUSTOS E FORMAÇÃO DE PREÇOS&amp;R&amp;12Página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2821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01 Função</vt:lpstr>
      <vt:lpstr>02 Transporte e Alimentação</vt:lpstr>
      <vt:lpstr>03 Uniforme e Crachá</vt:lpstr>
      <vt:lpstr>'01 Função'!Area_de_impressao</vt:lpstr>
      <vt:lpstr>'01 Função'!Print_Area_0</vt:lpstr>
      <vt:lpstr>'02 Transporte e Alimentação'!Print_Area_0</vt:lpstr>
      <vt:lpstr>'03 Uniforme e Crachá'!Print_Area_0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Sadinoel Pereira de Souza</dc:creator>
  <cp:lastModifiedBy>Sadinoel Pereira de Souza</cp:lastModifiedBy>
  <cp:revision>15</cp:revision>
  <cp:lastPrinted>2024-01-30T17:52:32Z</cp:lastPrinted>
  <dcterms:created xsi:type="dcterms:W3CDTF">2023-06-05T16:23:36Z</dcterms:created>
  <dcterms:modified xsi:type="dcterms:W3CDTF">2024-01-30T17:52:42Z</dcterms:modified>
  <dc:language>pt-BR</dc:language>
</cp:coreProperties>
</file>