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1-COORD. DE LICITAÇÕES E CONTRATOS\02. DIPRE\Processos 2023\02 Acompanhar\2022-13480 MOP - PREGÃO - posto de apoio operacional e adm CAPITAL int adm Sadi URGENTE ATÉ 07-11-23\"/>
    </mc:Choice>
  </mc:AlternateContent>
  <bookViews>
    <workbookView xWindow="0" yWindow="0" windowWidth="16380" windowHeight="8190" tabRatio="921"/>
  </bookViews>
  <sheets>
    <sheet name="01 Funções" sheetId="1" r:id="rId1"/>
    <sheet name="02 Transporte e Alimentação" sheetId="16" r:id="rId2"/>
    <sheet name="03 Uniforme, EPI e Crachá" sheetId="14" r:id="rId3"/>
    <sheet name="04 Diárias" sheetId="15" r:id="rId4"/>
    <sheet name="05 Insumos" sheetId="18" r:id="rId5"/>
  </sheets>
  <definedNames>
    <definedName name="_xlnm.Print_Area" localSheetId="0">'01 Funções'!$B$1:$T$188</definedName>
    <definedName name="Print_Area_0" localSheetId="0">'01 Funções'!$A$1:$H$168</definedName>
    <definedName name="Print_Area_0" localSheetId="1">'02 Transporte e Alimentação'!$A$1:$F$9</definedName>
    <definedName name="Print_Area_0" localSheetId="2">'03 Uniforme, EPI e Crachá'!$A$1:$H$10</definedName>
    <definedName name="Print_Area_0" localSheetId="3">'04 Diárias'!$A$1:$H$9</definedName>
    <definedName name="_xlnm.Print_Titles" localSheetId="0">'01 Funções'!$1:$28</definedName>
  </definedNames>
  <calcPr calcId="152511" iterateDelta="1E-4"/>
</workbook>
</file>

<file path=xl/calcChain.xml><?xml version="1.0" encoding="utf-8"?>
<calcChain xmlns="http://schemas.openxmlformats.org/spreadsheetml/2006/main">
  <c r="H187" i="1" l="1"/>
  <c r="H186" i="1"/>
  <c r="H184" i="1"/>
  <c r="H183" i="1"/>
  <c r="G157" i="1" l="1"/>
  <c r="I47" i="1" l="1"/>
  <c r="H47" i="1"/>
  <c r="H34" i="1"/>
  <c r="J167" i="1"/>
  <c r="I169" i="1"/>
  <c r="I167" i="1"/>
  <c r="G162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H121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H113" i="1"/>
  <c r="M61" i="18"/>
  <c r="M54" i="18"/>
  <c r="M34" i="18"/>
  <c r="I143" i="1"/>
  <c r="I148" i="1"/>
  <c r="I178" i="1" l="1"/>
  <c r="J178" i="1"/>
  <c r="K178" i="1"/>
  <c r="L178" i="1"/>
  <c r="M178" i="1"/>
  <c r="N178" i="1"/>
  <c r="O178" i="1"/>
  <c r="P178" i="1"/>
  <c r="Q178" i="1"/>
  <c r="R178" i="1"/>
  <c r="S178" i="1"/>
  <c r="T178" i="1"/>
  <c r="H178" i="1"/>
  <c r="T143" i="1"/>
  <c r="S143" i="1"/>
  <c r="R144" i="1"/>
  <c r="R143" i="1"/>
  <c r="Q144" i="1"/>
  <c r="Q143" i="1"/>
  <c r="P143" i="1"/>
  <c r="O146" i="1"/>
  <c r="O145" i="1"/>
  <c r="O144" i="1"/>
  <c r="O148" i="1"/>
  <c r="O143" i="1"/>
  <c r="N143" i="1"/>
  <c r="M143" i="1"/>
  <c r="L143" i="1"/>
  <c r="K143" i="1"/>
  <c r="J143" i="1"/>
  <c r="T34" i="1" l="1"/>
  <c r="T70" i="1"/>
  <c r="S34" i="1"/>
  <c r="S70" i="1"/>
  <c r="R34" i="1"/>
  <c r="R39" i="1" s="1"/>
  <c r="R70" i="1"/>
  <c r="N34" i="1"/>
  <c r="O34" i="1"/>
  <c r="O39" i="1" s="1"/>
  <c r="P34" i="1"/>
  <c r="P39" i="1" s="1"/>
  <c r="Q34" i="1"/>
  <c r="Q39" i="1" s="1"/>
  <c r="Q70" i="1"/>
  <c r="P70" i="1"/>
  <c r="O70" i="1"/>
  <c r="N70" i="1"/>
  <c r="M34" i="1"/>
  <c r="M39" i="1" s="1"/>
  <c r="M70" i="1"/>
  <c r="L34" i="1"/>
  <c r="L70" i="1"/>
  <c r="K34" i="1"/>
  <c r="K39" i="1" s="1"/>
  <c r="K70" i="1"/>
  <c r="J34" i="1"/>
  <c r="J39" i="1" s="1"/>
  <c r="J93" i="1" s="1"/>
  <c r="J70" i="1"/>
  <c r="I34" i="1"/>
  <c r="I39" i="1" s="1"/>
  <c r="I110" i="1" s="1"/>
  <c r="I70" i="1"/>
  <c r="E26" i="16"/>
  <c r="E27" i="16" s="1"/>
  <c r="H70" i="1"/>
  <c r="H39" i="1"/>
  <c r="H48" i="1" s="1"/>
  <c r="G49" i="1"/>
  <c r="H93" i="1" l="1"/>
  <c r="H94" i="1" s="1"/>
  <c r="H167" i="1"/>
  <c r="H98" i="1"/>
  <c r="H111" i="1"/>
  <c r="H118" i="1"/>
  <c r="P48" i="1"/>
  <c r="P96" i="1"/>
  <c r="P112" i="1"/>
  <c r="P108" i="1"/>
  <c r="P167" i="1"/>
  <c r="P109" i="1"/>
  <c r="P93" i="1"/>
  <c r="P94" i="1" s="1"/>
  <c r="P110" i="1"/>
  <c r="P118" i="1"/>
  <c r="H112" i="1"/>
  <c r="E28" i="16"/>
  <c r="H110" i="1"/>
  <c r="H108" i="1"/>
  <c r="H96" i="1"/>
  <c r="H109" i="1"/>
  <c r="T39" i="1"/>
  <c r="S39" i="1"/>
  <c r="R48" i="1"/>
  <c r="R96" i="1"/>
  <c r="R108" i="1"/>
  <c r="R112" i="1"/>
  <c r="R47" i="1"/>
  <c r="R49" i="1" s="1"/>
  <c r="R111" i="1"/>
  <c r="R118" i="1"/>
  <c r="R93" i="1"/>
  <c r="R98" i="1"/>
  <c r="R110" i="1"/>
  <c r="R167" i="1"/>
  <c r="R109" i="1"/>
  <c r="R120" i="1"/>
  <c r="O48" i="1"/>
  <c r="O108" i="1"/>
  <c r="O98" i="1"/>
  <c r="O111" i="1"/>
  <c r="O96" i="1"/>
  <c r="O110" i="1"/>
  <c r="O167" i="1"/>
  <c r="O47" i="1"/>
  <c r="O120" i="1" s="1"/>
  <c r="O109" i="1"/>
  <c r="O118" i="1"/>
  <c r="O93" i="1"/>
  <c r="O94" i="1" s="1"/>
  <c r="O112" i="1"/>
  <c r="Q109" i="1"/>
  <c r="Q110" i="1"/>
  <c r="Q167" i="1"/>
  <c r="Q98" i="1"/>
  <c r="Q93" i="1"/>
  <c r="Q94" i="1" s="1"/>
  <c r="P111" i="1"/>
  <c r="P98" i="1"/>
  <c r="Q118" i="1"/>
  <c r="Q111" i="1"/>
  <c r="Q47" i="1"/>
  <c r="Q112" i="1"/>
  <c r="Q108" i="1"/>
  <c r="Q96" i="1"/>
  <c r="Q48" i="1"/>
  <c r="P47" i="1"/>
  <c r="N39" i="1"/>
  <c r="M48" i="1"/>
  <c r="M96" i="1"/>
  <c r="M108" i="1"/>
  <c r="M112" i="1"/>
  <c r="M47" i="1"/>
  <c r="M49" i="1" s="1"/>
  <c r="M111" i="1"/>
  <c r="M118" i="1"/>
  <c r="M93" i="1"/>
  <c r="M98" i="1"/>
  <c r="M110" i="1"/>
  <c r="M167" i="1"/>
  <c r="M109" i="1"/>
  <c r="L39" i="1"/>
  <c r="K48" i="1"/>
  <c r="K96" i="1"/>
  <c r="K108" i="1"/>
  <c r="K112" i="1"/>
  <c r="K47" i="1"/>
  <c r="K49" i="1" s="1"/>
  <c r="K111" i="1"/>
  <c r="K118" i="1"/>
  <c r="K93" i="1"/>
  <c r="K98" i="1"/>
  <c r="K110" i="1"/>
  <c r="K167" i="1"/>
  <c r="K109" i="1"/>
  <c r="K120" i="1"/>
  <c r="J48" i="1"/>
  <c r="J111" i="1"/>
  <c r="J118" i="1"/>
  <c r="J47" i="1"/>
  <c r="J120" i="1" s="1"/>
  <c r="J98" i="1"/>
  <c r="J110" i="1"/>
  <c r="J109" i="1"/>
  <c r="J96" i="1"/>
  <c r="J108" i="1"/>
  <c r="J112" i="1"/>
  <c r="I111" i="1"/>
  <c r="I93" i="1"/>
  <c r="I98" i="1"/>
  <c r="I96" i="1"/>
  <c r="I108" i="1"/>
  <c r="I112" i="1"/>
  <c r="I109" i="1"/>
  <c r="I118" i="1"/>
  <c r="I48" i="1"/>
  <c r="H120" i="1"/>
  <c r="M58" i="18"/>
  <c r="M120" i="1" l="1"/>
  <c r="O49" i="1"/>
  <c r="O62" i="1" s="1"/>
  <c r="T48" i="1"/>
  <c r="T96" i="1"/>
  <c r="T108" i="1"/>
  <c r="T112" i="1"/>
  <c r="T47" i="1"/>
  <c r="T49" i="1" s="1"/>
  <c r="T111" i="1"/>
  <c r="T118" i="1"/>
  <c r="T93" i="1"/>
  <c r="T98" i="1"/>
  <c r="T110" i="1"/>
  <c r="T167" i="1"/>
  <c r="T109" i="1"/>
  <c r="T120" i="1"/>
  <c r="S48" i="1"/>
  <c r="S96" i="1"/>
  <c r="S108" i="1"/>
  <c r="S112" i="1"/>
  <c r="S47" i="1"/>
  <c r="S49" i="1" s="1"/>
  <c r="S111" i="1"/>
  <c r="S118" i="1"/>
  <c r="S93" i="1"/>
  <c r="S98" i="1"/>
  <c r="S110" i="1"/>
  <c r="S167" i="1"/>
  <c r="S109" i="1"/>
  <c r="S120" i="1"/>
  <c r="R57" i="1"/>
  <c r="R61" i="1"/>
  <c r="R56" i="1"/>
  <c r="R60" i="1"/>
  <c r="R55" i="1"/>
  <c r="R59" i="1"/>
  <c r="R84" i="1"/>
  <c r="R58" i="1"/>
  <c r="R62" i="1"/>
  <c r="R94" i="1"/>
  <c r="Q49" i="1"/>
  <c r="Q120" i="1"/>
  <c r="P49" i="1"/>
  <c r="P120" i="1"/>
  <c r="O58" i="1"/>
  <c r="O61" i="1"/>
  <c r="O56" i="1"/>
  <c r="O59" i="1"/>
  <c r="O84" i="1"/>
  <c r="N48" i="1"/>
  <c r="N96" i="1"/>
  <c r="N108" i="1"/>
  <c r="N112" i="1"/>
  <c r="N47" i="1"/>
  <c r="N49" i="1" s="1"/>
  <c r="N111" i="1"/>
  <c r="N118" i="1"/>
  <c r="N93" i="1"/>
  <c r="N98" i="1"/>
  <c r="N110" i="1"/>
  <c r="N167" i="1"/>
  <c r="N109" i="1"/>
  <c r="M57" i="1"/>
  <c r="M61" i="1"/>
  <c r="M56" i="1"/>
  <c r="M60" i="1"/>
  <c r="M55" i="1"/>
  <c r="M59" i="1"/>
  <c r="M84" i="1"/>
  <c r="M58" i="1"/>
  <c r="M62" i="1"/>
  <c r="M94" i="1"/>
  <c r="L48" i="1"/>
  <c r="L96" i="1"/>
  <c r="L108" i="1"/>
  <c r="L112" i="1"/>
  <c r="L47" i="1"/>
  <c r="L49" i="1" s="1"/>
  <c r="L111" i="1"/>
  <c r="L118" i="1"/>
  <c r="L93" i="1"/>
  <c r="L98" i="1"/>
  <c r="L110" i="1"/>
  <c r="L167" i="1"/>
  <c r="L109" i="1"/>
  <c r="L120" i="1"/>
  <c r="K57" i="1"/>
  <c r="K61" i="1"/>
  <c r="K56" i="1"/>
  <c r="K60" i="1"/>
  <c r="K55" i="1"/>
  <c r="K59" i="1"/>
  <c r="K84" i="1"/>
  <c r="K58" i="1"/>
  <c r="K62" i="1"/>
  <c r="K94" i="1"/>
  <c r="J94" i="1"/>
  <c r="J49" i="1"/>
  <c r="I94" i="1"/>
  <c r="I49" i="1"/>
  <c r="I120" i="1"/>
  <c r="N120" i="1" l="1"/>
  <c r="O55" i="1"/>
  <c r="O57" i="1"/>
  <c r="O60" i="1"/>
  <c r="O63" i="1" s="1"/>
  <c r="O85" i="1" s="1"/>
  <c r="T57" i="1"/>
  <c r="T61" i="1"/>
  <c r="T56" i="1"/>
  <c r="T60" i="1"/>
  <c r="T55" i="1"/>
  <c r="T59" i="1"/>
  <c r="T84" i="1"/>
  <c r="T58" i="1"/>
  <c r="T62" i="1"/>
  <c r="T94" i="1"/>
  <c r="S57" i="1"/>
  <c r="S61" i="1"/>
  <c r="S56" i="1"/>
  <c r="S60" i="1"/>
  <c r="S55" i="1"/>
  <c r="S59" i="1"/>
  <c r="S84" i="1"/>
  <c r="S58" i="1"/>
  <c r="S62" i="1"/>
  <c r="S94" i="1"/>
  <c r="R63" i="1"/>
  <c r="R85" i="1" s="1"/>
  <c r="Q58" i="1"/>
  <c r="Q62" i="1"/>
  <c r="Q84" i="1"/>
  <c r="Q57" i="1"/>
  <c r="Q61" i="1"/>
  <c r="Q55" i="1"/>
  <c r="Q59" i="1"/>
  <c r="Q56" i="1"/>
  <c r="Q60" i="1"/>
  <c r="P58" i="1"/>
  <c r="P62" i="1"/>
  <c r="P57" i="1"/>
  <c r="P61" i="1"/>
  <c r="P56" i="1"/>
  <c r="P60" i="1"/>
  <c r="P55" i="1"/>
  <c r="P59" i="1"/>
  <c r="P84" i="1"/>
  <c r="N57" i="1"/>
  <c r="N61" i="1"/>
  <c r="N56" i="1"/>
  <c r="N60" i="1"/>
  <c r="N55" i="1"/>
  <c r="N59" i="1"/>
  <c r="N84" i="1"/>
  <c r="N58" i="1"/>
  <c r="N62" i="1"/>
  <c r="N94" i="1"/>
  <c r="M63" i="1"/>
  <c r="M85" i="1" s="1"/>
  <c r="L57" i="1"/>
  <c r="L61" i="1"/>
  <c r="L56" i="1"/>
  <c r="L60" i="1"/>
  <c r="L55" i="1"/>
  <c r="L59" i="1"/>
  <c r="L84" i="1"/>
  <c r="L58" i="1"/>
  <c r="L62" i="1"/>
  <c r="L94" i="1"/>
  <c r="K63" i="1"/>
  <c r="K85" i="1" s="1"/>
  <c r="J57" i="1"/>
  <c r="J61" i="1"/>
  <c r="J56" i="1"/>
  <c r="J60" i="1"/>
  <c r="J55" i="1"/>
  <c r="J59" i="1"/>
  <c r="J84" i="1"/>
  <c r="J58" i="1"/>
  <c r="J62" i="1"/>
  <c r="I55" i="1"/>
  <c r="I59" i="1"/>
  <c r="I84" i="1"/>
  <c r="I61" i="1"/>
  <c r="I56" i="1"/>
  <c r="I60" i="1"/>
  <c r="I58" i="1"/>
  <c r="I62" i="1"/>
  <c r="I57" i="1"/>
  <c r="T63" i="1" l="1"/>
  <c r="T85" i="1" s="1"/>
  <c r="S63" i="1"/>
  <c r="S85" i="1" s="1"/>
  <c r="Q63" i="1"/>
  <c r="Q85" i="1" s="1"/>
  <c r="P63" i="1"/>
  <c r="P85" i="1" s="1"/>
  <c r="N63" i="1"/>
  <c r="N85" i="1" s="1"/>
  <c r="L63" i="1"/>
  <c r="L85" i="1" s="1"/>
  <c r="J63" i="1"/>
  <c r="J85" i="1" s="1"/>
  <c r="I63" i="1"/>
  <c r="I85" i="1" s="1"/>
  <c r="M60" i="18" l="1"/>
  <c r="E17" i="16"/>
  <c r="I147" i="1" l="1"/>
  <c r="I149" i="1" s="1"/>
  <c r="H151" i="14"/>
  <c r="M31" i="18"/>
  <c r="M30" i="18"/>
  <c r="M51" i="18"/>
  <c r="M50" i="18"/>
  <c r="M49" i="18"/>
  <c r="M46" i="18"/>
  <c r="M45" i="18"/>
  <c r="M44" i="18"/>
  <c r="M43" i="18"/>
  <c r="M42" i="18"/>
  <c r="M41" i="18"/>
  <c r="M40" i="18"/>
  <c r="M39" i="18"/>
  <c r="M38" i="18"/>
  <c r="M53" i="18" s="1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33" i="18" s="1"/>
  <c r="G20" i="15" l="1"/>
  <c r="G16" i="15"/>
  <c r="H16" i="15" s="1"/>
  <c r="E20" i="16"/>
  <c r="H212" i="14"/>
  <c r="H211" i="14"/>
  <c r="H204" i="14"/>
  <c r="H205" i="14" s="1"/>
  <c r="H206" i="14" s="1"/>
  <c r="F204" i="14"/>
  <c r="H198" i="14"/>
  <c r="F198" i="14"/>
  <c r="H197" i="14"/>
  <c r="F197" i="14"/>
  <c r="H196" i="14"/>
  <c r="F196" i="14"/>
  <c r="H190" i="14"/>
  <c r="F190" i="14"/>
  <c r="H189" i="14"/>
  <c r="F189" i="14"/>
  <c r="H188" i="14"/>
  <c r="F188" i="14"/>
  <c r="H187" i="14"/>
  <c r="F187" i="14"/>
  <c r="H186" i="14"/>
  <c r="H191" i="14" s="1"/>
  <c r="H192" i="14" s="1"/>
  <c r="F186" i="14"/>
  <c r="H177" i="14"/>
  <c r="F177" i="14"/>
  <c r="H176" i="14"/>
  <c r="F176" i="14"/>
  <c r="H175" i="14"/>
  <c r="F175" i="14"/>
  <c r="H174" i="14"/>
  <c r="F174" i="14"/>
  <c r="H173" i="14"/>
  <c r="F173" i="14"/>
  <c r="H172" i="14"/>
  <c r="F172" i="14"/>
  <c r="H171" i="14"/>
  <c r="F171" i="14"/>
  <c r="H170" i="14"/>
  <c r="H178" i="14" s="1"/>
  <c r="H179" i="14" s="1"/>
  <c r="F170" i="14"/>
  <c r="H164" i="14"/>
  <c r="F164" i="14"/>
  <c r="H163" i="14"/>
  <c r="F163" i="14"/>
  <c r="H162" i="14"/>
  <c r="F162" i="14"/>
  <c r="H161" i="14"/>
  <c r="F161" i="14"/>
  <c r="H160" i="14"/>
  <c r="F160" i="14"/>
  <c r="H159" i="14"/>
  <c r="F159" i="14"/>
  <c r="H158" i="14"/>
  <c r="F158" i="14"/>
  <c r="H152" i="14"/>
  <c r="H153" i="14" s="1"/>
  <c r="F151" i="14"/>
  <c r="H143" i="14"/>
  <c r="F143" i="14"/>
  <c r="H142" i="14"/>
  <c r="F142" i="14"/>
  <c r="H141" i="14"/>
  <c r="F141" i="14"/>
  <c r="H140" i="14"/>
  <c r="F140" i="14"/>
  <c r="H139" i="14"/>
  <c r="F139" i="14"/>
  <c r="H138" i="14"/>
  <c r="F138" i="14"/>
  <c r="H137" i="14"/>
  <c r="F137" i="14"/>
  <c r="H131" i="14"/>
  <c r="F131" i="14"/>
  <c r="H130" i="14"/>
  <c r="F130" i="14"/>
  <c r="H129" i="14"/>
  <c r="F129" i="14"/>
  <c r="H128" i="14"/>
  <c r="F128" i="14"/>
  <c r="H127" i="14"/>
  <c r="F127" i="14"/>
  <c r="H126" i="14"/>
  <c r="F126" i="14"/>
  <c r="H125" i="14"/>
  <c r="F125" i="14"/>
  <c r="H116" i="14"/>
  <c r="F116" i="14"/>
  <c r="H115" i="14"/>
  <c r="F115" i="14"/>
  <c r="H114" i="14"/>
  <c r="F114" i="14"/>
  <c r="H113" i="14"/>
  <c r="F113" i="14"/>
  <c r="H112" i="14"/>
  <c r="F112" i="14"/>
  <c r="H111" i="14"/>
  <c r="F111" i="14"/>
  <c r="H110" i="14"/>
  <c r="F110" i="14"/>
  <c r="H104" i="14"/>
  <c r="F104" i="14"/>
  <c r="H103" i="14"/>
  <c r="F103" i="14"/>
  <c r="H102" i="14"/>
  <c r="F102" i="14"/>
  <c r="H101" i="14"/>
  <c r="F101" i="14"/>
  <c r="H100" i="14"/>
  <c r="F100" i="14"/>
  <c r="H99" i="14"/>
  <c r="F99" i="14"/>
  <c r="H92" i="14"/>
  <c r="F92" i="14"/>
  <c r="H91" i="14"/>
  <c r="F91" i="14"/>
  <c r="H90" i="14"/>
  <c r="F90" i="14"/>
  <c r="H89" i="14"/>
  <c r="F89" i="14"/>
  <c r="H88" i="14"/>
  <c r="F88" i="14"/>
  <c r="H79" i="14"/>
  <c r="F79" i="14"/>
  <c r="H78" i="14"/>
  <c r="F78" i="14"/>
  <c r="H77" i="14"/>
  <c r="F77" i="14"/>
  <c r="H76" i="14"/>
  <c r="F76" i="14"/>
  <c r="H75" i="14"/>
  <c r="F75" i="14"/>
  <c r="H74" i="14"/>
  <c r="F74" i="14"/>
  <c r="H73" i="14"/>
  <c r="F73" i="14"/>
  <c r="H67" i="14"/>
  <c r="F67" i="14"/>
  <c r="H66" i="14"/>
  <c r="F66" i="14"/>
  <c r="H65" i="14"/>
  <c r="F65" i="14"/>
  <c r="H64" i="14"/>
  <c r="F64" i="14"/>
  <c r="H63" i="14"/>
  <c r="F63" i="14"/>
  <c r="H62" i="14"/>
  <c r="F62" i="14"/>
  <c r="H61" i="14"/>
  <c r="F61" i="14"/>
  <c r="H50" i="14"/>
  <c r="F50" i="14"/>
  <c r="H49" i="14"/>
  <c r="F49" i="14"/>
  <c r="H48" i="14"/>
  <c r="F48" i="14"/>
  <c r="H47" i="14"/>
  <c r="F47" i="14"/>
  <c r="H46" i="14"/>
  <c r="F46" i="14"/>
  <c r="H45" i="14"/>
  <c r="F45" i="14"/>
  <c r="H44" i="14"/>
  <c r="F44" i="14"/>
  <c r="H38" i="14"/>
  <c r="F38" i="14"/>
  <c r="H37" i="14"/>
  <c r="F37" i="14"/>
  <c r="H36" i="14"/>
  <c r="F36" i="14"/>
  <c r="H35" i="14"/>
  <c r="F35" i="14"/>
  <c r="H34" i="14"/>
  <c r="F34" i="14"/>
  <c r="H33" i="14"/>
  <c r="F33" i="14"/>
  <c r="H32" i="14"/>
  <c r="F32" i="14"/>
  <c r="H25" i="14"/>
  <c r="F25" i="14"/>
  <c r="H24" i="14"/>
  <c r="F24" i="14"/>
  <c r="H18" i="14"/>
  <c r="F18" i="14"/>
  <c r="H17" i="14"/>
  <c r="F17" i="14"/>
  <c r="H16" i="14"/>
  <c r="F16" i="14"/>
  <c r="H15" i="14"/>
  <c r="F15" i="14"/>
  <c r="H14" i="14"/>
  <c r="F14" i="14"/>
  <c r="H13" i="14"/>
  <c r="F13" i="14"/>
  <c r="G63" i="1"/>
  <c r="H26" i="14" l="1"/>
  <c r="H27" i="14" s="1"/>
  <c r="H144" i="1" s="1"/>
  <c r="H51" i="14"/>
  <c r="H52" i="14" s="1"/>
  <c r="H80" i="14"/>
  <c r="H81" i="14" s="1"/>
  <c r="H83" i="14" s="1"/>
  <c r="H93" i="14"/>
  <c r="H94" i="14" s="1"/>
  <c r="H117" i="14"/>
  <c r="H118" i="14" s="1"/>
  <c r="H165" i="14"/>
  <c r="H166" i="14" s="1"/>
  <c r="H181" i="14" s="1"/>
  <c r="T148" i="1"/>
  <c r="T149" i="1" s="1"/>
  <c r="P148" i="1"/>
  <c r="P149" i="1" s="1"/>
  <c r="M148" i="1"/>
  <c r="M149" i="1" s="1"/>
  <c r="J148" i="1"/>
  <c r="J149" i="1" s="1"/>
  <c r="L148" i="1"/>
  <c r="L149" i="1" s="1"/>
  <c r="R148" i="1"/>
  <c r="R149" i="1" s="1"/>
  <c r="O149" i="1"/>
  <c r="K148" i="1"/>
  <c r="K149" i="1" s="1"/>
  <c r="S148" i="1"/>
  <c r="S149" i="1" s="1"/>
  <c r="Q148" i="1"/>
  <c r="Q149" i="1" s="1"/>
  <c r="N148" i="1"/>
  <c r="N149" i="1" s="1"/>
  <c r="H148" i="1"/>
  <c r="H114" i="1"/>
  <c r="H135" i="1" s="1"/>
  <c r="G119" i="1"/>
  <c r="P114" i="1"/>
  <c r="P135" i="1" s="1"/>
  <c r="H119" i="1"/>
  <c r="H136" i="1" s="1"/>
  <c r="P97" i="1"/>
  <c r="P99" i="1" s="1"/>
  <c r="P169" i="1" s="1"/>
  <c r="O119" i="1"/>
  <c r="O136" i="1" s="1"/>
  <c r="O114" i="1"/>
  <c r="O135" i="1" s="1"/>
  <c r="M119" i="1"/>
  <c r="M136" i="1" s="1"/>
  <c r="R97" i="1"/>
  <c r="R99" i="1" s="1"/>
  <c r="R169" i="1" s="1"/>
  <c r="J97" i="1"/>
  <c r="J99" i="1" s="1"/>
  <c r="J169" i="1" s="1"/>
  <c r="K97" i="1"/>
  <c r="K99" i="1" s="1"/>
  <c r="K169" i="1" s="1"/>
  <c r="P119" i="1"/>
  <c r="P136" i="1" s="1"/>
  <c r="R119" i="1"/>
  <c r="R136" i="1" s="1"/>
  <c r="Q114" i="1"/>
  <c r="Q135" i="1" s="1"/>
  <c r="M114" i="1"/>
  <c r="M135" i="1" s="1"/>
  <c r="K119" i="1"/>
  <c r="K136" i="1" s="1"/>
  <c r="I114" i="1"/>
  <c r="I135" i="1" s="1"/>
  <c r="I119" i="1"/>
  <c r="O97" i="1"/>
  <c r="O99" i="1" s="1"/>
  <c r="O169" i="1" s="1"/>
  <c r="J119" i="1"/>
  <c r="J136" i="1" s="1"/>
  <c r="I97" i="1"/>
  <c r="I99" i="1" s="1"/>
  <c r="Q97" i="1"/>
  <c r="Q99" i="1" s="1"/>
  <c r="Q169" i="1" s="1"/>
  <c r="R114" i="1"/>
  <c r="R135" i="1" s="1"/>
  <c r="K114" i="1"/>
  <c r="K135" i="1" s="1"/>
  <c r="K138" i="1" s="1"/>
  <c r="J114" i="1"/>
  <c r="J135" i="1" s="1"/>
  <c r="G97" i="1"/>
  <c r="M97" i="1"/>
  <c r="M99" i="1" s="1"/>
  <c r="M169" i="1" s="1"/>
  <c r="H97" i="1"/>
  <c r="Q119" i="1"/>
  <c r="Q136" i="1" s="1"/>
  <c r="S119" i="1"/>
  <c r="S136" i="1" s="1"/>
  <c r="L114" i="1"/>
  <c r="L135" i="1" s="1"/>
  <c r="T97" i="1"/>
  <c r="T99" i="1" s="1"/>
  <c r="T169" i="1" s="1"/>
  <c r="S97" i="1"/>
  <c r="S99" i="1" s="1"/>
  <c r="S169" i="1" s="1"/>
  <c r="T114" i="1"/>
  <c r="T135" i="1" s="1"/>
  <c r="S114" i="1"/>
  <c r="S135" i="1" s="1"/>
  <c r="N119" i="1"/>
  <c r="N136" i="1" s="1"/>
  <c r="N97" i="1"/>
  <c r="N99" i="1" s="1"/>
  <c r="N169" i="1" s="1"/>
  <c r="T119" i="1"/>
  <c r="T136" i="1" s="1"/>
  <c r="L119" i="1"/>
  <c r="L136" i="1" s="1"/>
  <c r="N114" i="1"/>
  <c r="N135" i="1" s="1"/>
  <c r="N138" i="1" s="1"/>
  <c r="L97" i="1"/>
  <c r="L99" i="1" s="1"/>
  <c r="L169" i="1" s="1"/>
  <c r="O69" i="1"/>
  <c r="O78" i="1" s="1"/>
  <c r="O86" i="1" s="1"/>
  <c r="O87" i="1" s="1"/>
  <c r="O168" i="1" s="1"/>
  <c r="Q69" i="1"/>
  <c r="Q78" i="1" s="1"/>
  <c r="Q86" i="1" s="1"/>
  <c r="Q87" i="1" s="1"/>
  <c r="Q168" i="1" s="1"/>
  <c r="N69" i="1"/>
  <c r="N78" i="1" s="1"/>
  <c r="N86" i="1" s="1"/>
  <c r="N87" i="1" s="1"/>
  <c r="N168" i="1" s="1"/>
  <c r="I69" i="1"/>
  <c r="I78" i="1" s="1"/>
  <c r="I86" i="1" s="1"/>
  <c r="I87" i="1" s="1"/>
  <c r="H69" i="1"/>
  <c r="H78" i="1" s="1"/>
  <c r="H86" i="1" s="1"/>
  <c r="P69" i="1"/>
  <c r="P78" i="1" s="1"/>
  <c r="P86" i="1" s="1"/>
  <c r="P87" i="1" s="1"/>
  <c r="P168" i="1" s="1"/>
  <c r="L69" i="1"/>
  <c r="L78" i="1" s="1"/>
  <c r="L86" i="1" s="1"/>
  <c r="L87" i="1" s="1"/>
  <c r="L168" i="1" s="1"/>
  <c r="R69" i="1"/>
  <c r="R78" i="1" s="1"/>
  <c r="R86" i="1" s="1"/>
  <c r="R87" i="1" s="1"/>
  <c r="R168" i="1" s="1"/>
  <c r="K69" i="1"/>
  <c r="K78" i="1" s="1"/>
  <c r="K86" i="1" s="1"/>
  <c r="K87" i="1" s="1"/>
  <c r="K168" i="1" s="1"/>
  <c r="S69" i="1"/>
  <c r="S78" i="1" s="1"/>
  <c r="S86" i="1" s="1"/>
  <c r="S87" i="1" s="1"/>
  <c r="S168" i="1" s="1"/>
  <c r="J69" i="1"/>
  <c r="J78" i="1" s="1"/>
  <c r="J86" i="1" s="1"/>
  <c r="J87" i="1" s="1"/>
  <c r="J168" i="1" s="1"/>
  <c r="T69" i="1"/>
  <c r="T78" i="1" s="1"/>
  <c r="T86" i="1" s="1"/>
  <c r="T87" i="1" s="1"/>
  <c r="T168" i="1" s="1"/>
  <c r="M69" i="1"/>
  <c r="M78" i="1" s="1"/>
  <c r="M86" i="1" s="1"/>
  <c r="M87" i="1" s="1"/>
  <c r="M168" i="1" s="1"/>
  <c r="H19" i="14"/>
  <c r="H20" i="14" s="1"/>
  <c r="H143" i="1" s="1"/>
  <c r="H39" i="14"/>
  <c r="H40" i="14" s="1"/>
  <c r="H68" i="14"/>
  <c r="H69" i="14" s="1"/>
  <c r="H105" i="14"/>
  <c r="H106" i="14" s="1"/>
  <c r="H120" i="14" s="1"/>
  <c r="H199" i="14"/>
  <c r="H200" i="14" s="1"/>
  <c r="H19" i="15"/>
  <c r="H18" i="15"/>
  <c r="H17" i="15"/>
  <c r="H144" i="14"/>
  <c r="H145" i="14" s="1"/>
  <c r="H132" i="14"/>
  <c r="H133" i="14" s="1"/>
  <c r="I168" i="1" l="1"/>
  <c r="J154" i="1"/>
  <c r="J155" i="1" s="1"/>
  <c r="J157" i="1" s="1"/>
  <c r="N170" i="1"/>
  <c r="N154" i="1"/>
  <c r="K170" i="1"/>
  <c r="K154" i="1"/>
  <c r="K155" i="1" s="1"/>
  <c r="R138" i="1"/>
  <c r="S138" i="1"/>
  <c r="M138" i="1"/>
  <c r="O138" i="1"/>
  <c r="J138" i="1"/>
  <c r="H149" i="1"/>
  <c r="T138" i="1"/>
  <c r="I136" i="1"/>
  <c r="I138" i="1" s="1"/>
  <c r="Q138" i="1"/>
  <c r="N171" i="1"/>
  <c r="O171" i="1"/>
  <c r="J171" i="1"/>
  <c r="J172" i="1" s="1"/>
  <c r="K171" i="1"/>
  <c r="K172" i="1" s="1"/>
  <c r="H138" i="1"/>
  <c r="Q171" i="1"/>
  <c r="R171" i="1"/>
  <c r="M171" i="1"/>
  <c r="L138" i="1"/>
  <c r="T171" i="1"/>
  <c r="N172" i="1"/>
  <c r="P138" i="1"/>
  <c r="S171" i="1"/>
  <c r="L171" i="1"/>
  <c r="P171" i="1"/>
  <c r="H147" i="14"/>
  <c r="H54" i="14"/>
  <c r="H20" i="15"/>
  <c r="H21" i="15" s="1"/>
  <c r="J159" i="1" l="1"/>
  <c r="J161" i="1"/>
  <c r="J158" i="1"/>
  <c r="J162" i="1" s="1"/>
  <c r="J173" i="1" s="1"/>
  <c r="J174" i="1" s="1"/>
  <c r="H171" i="1"/>
  <c r="K157" i="1"/>
  <c r="K159" i="1" s="1"/>
  <c r="N155" i="1"/>
  <c r="N157" i="1" s="1"/>
  <c r="O170" i="1"/>
  <c r="O154" i="1"/>
  <c r="O172" i="1"/>
  <c r="T170" i="1"/>
  <c r="T172" i="1" s="1"/>
  <c r="T154" i="1"/>
  <c r="M170" i="1"/>
  <c r="M154" i="1"/>
  <c r="I170" i="1"/>
  <c r="I154" i="1"/>
  <c r="S170" i="1"/>
  <c r="S172" i="1" s="1"/>
  <c r="S154" i="1"/>
  <c r="S155" i="1" s="1"/>
  <c r="L170" i="1"/>
  <c r="L172" i="1" s="1"/>
  <c r="L154" i="1"/>
  <c r="P170" i="1"/>
  <c r="P172" i="1" s="1"/>
  <c r="P154" i="1"/>
  <c r="Q170" i="1"/>
  <c r="Q172" i="1" s="1"/>
  <c r="Q154" i="1"/>
  <c r="J170" i="1"/>
  <c r="R170" i="1"/>
  <c r="R172" i="1" s="1"/>
  <c r="R154" i="1"/>
  <c r="H170" i="1"/>
  <c r="M172" i="1"/>
  <c r="H23" i="15"/>
  <c r="H24" i="15" s="1"/>
  <c r="H49" i="1"/>
  <c r="H99" i="1"/>
  <c r="H169" i="1" s="1"/>
  <c r="I155" i="1" l="1"/>
  <c r="I157" i="1" s="1"/>
  <c r="R157" i="1"/>
  <c r="M155" i="1"/>
  <c r="M157" i="1" s="1"/>
  <c r="K161" i="1"/>
  <c r="T155" i="1"/>
  <c r="T157" i="1" s="1"/>
  <c r="K158" i="1"/>
  <c r="K162" i="1" s="1"/>
  <c r="K173" i="1" s="1"/>
  <c r="K174" i="1" s="1"/>
  <c r="K180" i="1" s="1"/>
  <c r="S157" i="1"/>
  <c r="Q155" i="1"/>
  <c r="Q157" i="1" s="1"/>
  <c r="O155" i="1"/>
  <c r="O157" i="1"/>
  <c r="O158" i="1" s="1"/>
  <c r="N159" i="1"/>
  <c r="N161" i="1"/>
  <c r="N158" i="1"/>
  <c r="S158" i="1"/>
  <c r="R155" i="1"/>
  <c r="P155" i="1"/>
  <c r="P157" i="1" s="1"/>
  <c r="L155" i="1"/>
  <c r="L157" i="1" s="1"/>
  <c r="I171" i="1"/>
  <c r="I172" i="1" s="1"/>
  <c r="H62" i="1"/>
  <c r="H58" i="1"/>
  <c r="H84" i="1"/>
  <c r="H59" i="1"/>
  <c r="H55" i="1"/>
  <c r="H61" i="1"/>
  <c r="H60" i="1"/>
  <c r="H56" i="1"/>
  <c r="H57" i="1"/>
  <c r="O161" i="1" l="1"/>
  <c r="O159" i="1"/>
  <c r="T159" i="1"/>
  <c r="T161" i="1"/>
  <c r="T158" i="1"/>
  <c r="N162" i="1"/>
  <c r="N173" i="1" s="1"/>
  <c r="N174" i="1" s="1"/>
  <c r="N180" i="1" s="1"/>
  <c r="S159" i="1"/>
  <c r="S161" i="1"/>
  <c r="Q158" i="1"/>
  <c r="Q159" i="1"/>
  <c r="Q161" i="1"/>
  <c r="P158" i="1"/>
  <c r="P161" i="1"/>
  <c r="P159" i="1"/>
  <c r="L158" i="1"/>
  <c r="L161" i="1"/>
  <c r="L159" i="1"/>
  <c r="M159" i="1"/>
  <c r="M161" i="1"/>
  <c r="M158" i="1"/>
  <c r="O162" i="1"/>
  <c r="O173" i="1" s="1"/>
  <c r="O174" i="1" s="1"/>
  <c r="O180" i="1" s="1"/>
  <c r="R158" i="1"/>
  <c r="R159" i="1"/>
  <c r="R161" i="1"/>
  <c r="I159" i="1"/>
  <c r="I161" i="1"/>
  <c r="I158" i="1"/>
  <c r="H63" i="1"/>
  <c r="H85" i="1" s="1"/>
  <c r="H87" i="1" s="1"/>
  <c r="H154" i="1" l="1"/>
  <c r="H155" i="1" s="1"/>
  <c r="H157" i="1" s="1"/>
  <c r="T162" i="1"/>
  <c r="T173" i="1" s="1"/>
  <c r="T174" i="1" s="1"/>
  <c r="T180" i="1" s="1"/>
  <c r="S162" i="1"/>
  <c r="S173" i="1" s="1"/>
  <c r="S174" i="1" s="1"/>
  <c r="S180" i="1" s="1"/>
  <c r="Q162" i="1"/>
  <c r="Q173" i="1" s="1"/>
  <c r="I162" i="1"/>
  <c r="M162" i="1"/>
  <c r="M173" i="1" s="1"/>
  <c r="M174" i="1" s="1"/>
  <c r="M180" i="1" s="1"/>
  <c r="L162" i="1"/>
  <c r="L173" i="1" s="1"/>
  <c r="L174" i="1" s="1"/>
  <c r="L180" i="1" s="1"/>
  <c r="P162" i="1"/>
  <c r="P173" i="1" s="1"/>
  <c r="P174" i="1" s="1"/>
  <c r="P180" i="1" s="1"/>
  <c r="R162" i="1"/>
  <c r="R173" i="1" s="1"/>
  <c r="R174" i="1" s="1"/>
  <c r="R180" i="1" s="1"/>
  <c r="J180" i="1"/>
  <c r="H168" i="1"/>
  <c r="H172" i="1" s="1"/>
  <c r="H161" i="1" l="1"/>
  <c r="H159" i="1"/>
  <c r="H158" i="1"/>
  <c r="Q174" i="1"/>
  <c r="Q180" i="1" s="1"/>
  <c r="I173" i="1"/>
  <c r="I174" i="1" l="1"/>
  <c r="I180" i="1" s="1"/>
  <c r="H162" i="1"/>
  <c r="H173" i="1" s="1"/>
  <c r="H174" i="1" l="1"/>
  <c r="H180" i="1" s="1"/>
  <c r="H182" i="1" s="1"/>
</calcChain>
</file>

<file path=xl/sharedStrings.xml><?xml version="1.0" encoding="utf-8"?>
<sst xmlns="http://schemas.openxmlformats.org/spreadsheetml/2006/main" count="971" uniqueCount="322">
  <si>
    <t>Processo Administrativo PROAD 13480/2022</t>
  </si>
  <si>
    <t>PREGÃO ELETRÔNICO n. 018/2023</t>
  </si>
  <si>
    <t>OBJETO: Contratação de serviços de apoio operacional e administrativo com regime de dedicação exclusiva de mão de obra às unidades do TRT5 em Salvador-BA.</t>
  </si>
  <si>
    <t>UNIDADE DEMANDANTE:  Coordenadoria de Serviços de Apoio e Conservação</t>
  </si>
  <si>
    <t>PLANILHA DE CUSTOS E FORMAÇÃO DE PREÇOS</t>
  </si>
  <si>
    <t>DISCRIMINAÇÃO DOS SERVIÇOS (DADOS REFERENTES À CONTRATAÇÃO)</t>
  </si>
  <si>
    <t>A</t>
  </si>
  <si>
    <t>Data de apresentação da proposta</t>
  </si>
  <si>
    <t>B</t>
  </si>
  <si>
    <t>Município / UF</t>
  </si>
  <si>
    <t>Salvador-BA</t>
  </si>
  <si>
    <t>C</t>
  </si>
  <si>
    <t>Ano do Acordo, Convenção ou Dissídio Coletivo</t>
  </si>
  <si>
    <t>D</t>
  </si>
  <si>
    <t>Número de meses de execução contratual:</t>
  </si>
  <si>
    <t>E</t>
  </si>
  <si>
    <t>CATSER</t>
  </si>
  <si>
    <t>Ajudante de Armazém</t>
  </si>
  <si>
    <t>Dados para composição dos custos referentes à mão de obra</t>
  </si>
  <si>
    <t>Classificação Brasileira de Ocupações (CBO)</t>
  </si>
  <si>
    <t>Salário Normativo da Categoria Profissional (piso)</t>
  </si>
  <si>
    <t>Categoria Profissional (vinculada à execução contratual)</t>
  </si>
  <si>
    <t>Data-Base da Categoria (dia/mês)</t>
  </si>
  <si>
    <t>Módulo 1 - Composição da Remuneração</t>
  </si>
  <si>
    <t>Declaração de inscrição no PAT - Programa de Alimentação do Trabalhador</t>
  </si>
  <si>
    <t>(  X  )  SIM</t>
  </si>
  <si>
    <t>Composição da Remuneração</t>
  </si>
  <si>
    <t>Valor (R$)</t>
  </si>
  <si>
    <t>Salário-Base (piso normativo da categoria)</t>
  </si>
  <si>
    <t>Adicional de Periculosidade</t>
  </si>
  <si>
    <t>Adicional de Insalubridade</t>
  </si>
  <si>
    <t>Adicional Noturno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</si>
  <si>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</si>
  <si>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</si>
  <si>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</si>
  <si>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</si>
  <si>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</si>
  <si>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</si>
  <si>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</si>
  <si>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</si>
  <si>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</si>
  <si>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</si>
  <si>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</si>
  <si>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</si>
  <si>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</si>
  <si>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</si>
  <si>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</si>
  <si>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</si>
  <si>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</si>
  <si>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</si>
  <si>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</si>
  <si>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</si>
  <si>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</si>
  <si>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</si>
  <si>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</si>
  <si>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</si>
  <si>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</si>
  <si>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</si>
  <si>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</si>
  <si>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</si>
  <si>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</si>
  <si>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Plano de Assist. Odontológica</t>
  </si>
  <si>
    <t>Seguro de Vida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</si>
  <si>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</si>
  <si>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</si>
  <si>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</si>
  <si>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</si>
  <si>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</si>
  <si>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</si>
  <si>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sobre o Aviso Prévio Indenizado</t>
  </si>
  <si>
    <t>Aviso Prévio Trabalhado</t>
  </si>
  <si>
    <t>Incidência dos encargos do submódulo 2.2 sobre o Aviso Prévio Trabalhado</t>
  </si>
  <si>
    <t>Multa do FGTS sobre o Aviso Prévio Trabalhado</t>
  </si>
  <si>
    <t>Módulo 4 - Custo de Reposição do Profissional Ausente</t>
  </si>
  <si>
    <t>Submódulo 4.1 - Ausências Legais</t>
  </si>
  <si>
    <t>4.1</t>
  </si>
  <si>
    <t>Substituto na Ausências Legais</t>
  </si>
  <si>
    <t>Substituto na cobertura de Férias</t>
  </si>
  <si>
    <t>Substituto na cobertura de Afastamento por doença</t>
  </si>
  <si>
    <t>Substituto na cobertura de Ausência justificada (faltas legais)</t>
  </si>
  <si>
    <t>Substituto na cobertura de Acidente trabalho</t>
  </si>
  <si>
    <t>Substituto na cobertura de outras ocorrências (especificar)</t>
  </si>
  <si>
    <t>Incidência dos Encargos do Submódulo 2.2 sobre as Ausências Legais</t>
  </si>
  <si>
    <t>Submódulo 4.2 - Intrajornada</t>
  </si>
  <si>
    <t>4.2</t>
  </si>
  <si>
    <t>Substituto na 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</si>
  <si>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</si>
  <si>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</si>
  <si>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</si>
  <si>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</si>
  <si>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</si>
  <si>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</si>
  <si>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</si>
  <si>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Equipamentos de Proteção Individual (EPI)</t>
  </si>
  <si>
    <t>Materiais</t>
  </si>
  <si>
    <t>Equipamentos</t>
  </si>
  <si>
    <t>Outros (especificar) Crachá</t>
  </si>
  <si>
    <t>Módulo 6 - Custos Indiretos, Tributos e Lucro (Regime tributário: lucro presumido)</t>
  </si>
  <si>
    <t>Custos Indiretos, Tributos e Lucro</t>
  </si>
  <si>
    <t>Custos Indiretos (despesas operacionais e administrativas)</t>
  </si>
  <si>
    <t>Lucro</t>
  </si>
  <si>
    <t>Tributos</t>
  </si>
  <si>
    <t>C.1. Tributos Federais (PIS/COFINS): BASE DE CÁLCULO</t>
  </si>
  <si>
    <t>C.1.-A PIS</t>
  </si>
  <si>
    <t>C.1.-B COFINS</t>
  </si>
  <si>
    <t>C.2. Tributos Estaduais (ICMS - inaplicável)</t>
  </si>
  <si>
    <t>C.3. Tributos Municipais (ISS)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</si>
  <si>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</si>
  <si>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</si>
  <si>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</si>
  <si>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</si>
  <si>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</si>
  <si>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Ascensorista</t>
  </si>
  <si>
    <t>Equipamentos (rádio comunicador tipo Walk Talk)</t>
  </si>
  <si>
    <t>Assistente Operacional</t>
  </si>
  <si>
    <t>Auxiliar Administrativo II</t>
  </si>
  <si>
    <t>Auxiliar Administrativo III - Libras</t>
  </si>
  <si>
    <t>Coordenador Operacional</t>
  </si>
  <si>
    <t>Lavador de Veículos</t>
  </si>
  <si>
    <t>Mecânico</t>
  </si>
  <si>
    <t>Mensageiro</t>
  </si>
  <si>
    <t>Operador de áudio</t>
  </si>
  <si>
    <t>ESTIMATIVA DE CUSTO POR EMPREGADO</t>
  </si>
  <si>
    <t>Aplica-se aos cargos de: Ajudante de Armazém</t>
  </si>
  <si>
    <t>UNIFORMES:</t>
  </si>
  <si>
    <t>Item</t>
  </si>
  <si>
    <t>Descrição do conjunto</t>
  </si>
  <si>
    <t>Quantidade por empregado</t>
  </si>
  <si>
    <t>Trocas durante 20 meses</t>
  </si>
  <si>
    <t>Total do conjunto em 20 meses</t>
  </si>
  <si>
    <t>Valor Unitário  (R$)</t>
  </si>
  <si>
    <t>Valor Total durante 20 meses (R$)</t>
  </si>
  <si>
    <t>Calça jeans</t>
  </si>
  <si>
    <t>Camisa gola polo azul</t>
  </si>
  <si>
    <t>Cinto</t>
  </si>
  <si>
    <t>Meias (par)</t>
  </si>
  <si>
    <t>Calçado fechado (botas) par</t>
  </si>
  <si>
    <t>Guarda-pó</t>
  </si>
  <si>
    <t>Custo total por empregado durante 20 meses de contrato</t>
  </si>
  <si>
    <t>Custo mensal por empregado</t>
  </si>
  <si>
    <t>EPI - EQUIPAMENTO DE PROTEÇÃO INDIVIDUAL:</t>
  </si>
  <si>
    <t>Luva de fibra de algodão</t>
  </si>
  <si>
    <t>Cinta ergonômica postural para coluna</t>
  </si>
  <si>
    <t>UNIFORME MASCULINO:</t>
  </si>
  <si>
    <t>Calça social preta</t>
  </si>
  <si>
    <t>Camisa branca manga longa</t>
  </si>
  <si>
    <t>Gravata preta</t>
  </si>
  <si>
    <t>Blazer preto</t>
  </si>
  <si>
    <t>Calçados fechados pretos (sapato social)</t>
  </si>
  <si>
    <t>UNIFORME FEMININO:</t>
  </si>
  <si>
    <t>Colete feminino preto com bolso</t>
  </si>
  <si>
    <t>Laço preto para cabelo</t>
  </si>
  <si>
    <t>Calçados fechados pretos com salto de até 3 cm (tipo scarpin ou boneca)</t>
  </si>
  <si>
    <t>Custo mensal médio dos uniformes masculino e feminino</t>
  </si>
  <si>
    <t>Aplica-se ao cargo de: Assistente Operacional e Operador de áudio (masculino)</t>
  </si>
  <si>
    <t>Gravata</t>
  </si>
  <si>
    <t>Blazer</t>
  </si>
  <si>
    <t>Blazer feminino</t>
  </si>
  <si>
    <t>Calça social</t>
  </si>
  <si>
    <t>Camisa manga curta</t>
  </si>
  <si>
    <t>Calçado fechado (sapato social)</t>
  </si>
  <si>
    <t>Aplica-se ao cargo de: Coordenador Operacional</t>
  </si>
  <si>
    <t>Calçados fechados (sapato social)</t>
  </si>
  <si>
    <t>Aplica-se ao cargo de: COPEIRA (O)</t>
  </si>
  <si>
    <t>Jaleco azul marinho escuro</t>
  </si>
  <si>
    <t>Calça social azul marinho escura</t>
  </si>
  <si>
    <t>Avental azul marinho escuro longo</t>
  </si>
  <si>
    <t>Touca azul marinho escura</t>
  </si>
  <si>
    <t>Luva térmica de 50 cm</t>
  </si>
  <si>
    <t>Aplica-se ao cargo de: Garçom/Garçonete</t>
  </si>
  <si>
    <t>Gravata borboleta</t>
  </si>
  <si>
    <t>Colete feminino</t>
  </si>
  <si>
    <t>Aplica-se aos cargos de: Lavador de Veículos e Mecânico</t>
  </si>
  <si>
    <t>EPI - EQUIPAMENTO DE PROTEÇÃO INDIVIDUAL  - LAVADOR DE VEÍCULOS</t>
  </si>
  <si>
    <t>Avental impermeável</t>
  </si>
  <si>
    <t>Luvas de borracha</t>
  </si>
  <si>
    <t>Botas de borracha</t>
  </si>
  <si>
    <t>EPI - EQUIPAMENTO DE PROTEÇÃO INDIVIDUAL  - MECÂNICO</t>
  </si>
  <si>
    <t>Crachá</t>
  </si>
  <si>
    <t>Aplica-se a TODOS OS CARGOS</t>
  </si>
  <si>
    <t>Descrição</t>
  </si>
  <si>
    <t>Unidade de Fornec</t>
  </si>
  <si>
    <t>Qtde.por empregado</t>
  </si>
  <si>
    <t>Total 20 meses</t>
  </si>
  <si>
    <t>Valor Unitário (R$)</t>
  </si>
  <si>
    <t>Valor para 20 meses de contrato (R$)</t>
  </si>
  <si>
    <t>unidade</t>
  </si>
  <si>
    <t>Observações:</t>
  </si>
  <si>
    <t>b) O custo mensal de uniforme por empregado foi calculado pela fórmula: quantidade x n. de trocas (20 meses) x valor unitário/20</t>
  </si>
  <si>
    <t>Diárias - Cálculo com incidência de tributação</t>
  </si>
  <si>
    <t>Aplica-se a todos os cargos</t>
  </si>
  <si>
    <t>DIÁRIA</t>
  </si>
  <si>
    <t>BASE DE CÁLCULO</t>
  </si>
  <si>
    <t>PIS</t>
  </si>
  <si>
    <t>COFINS</t>
  </si>
  <si>
    <t>ISS</t>
  </si>
  <si>
    <t>Total de Tributos</t>
  </si>
  <si>
    <t>Quantidade estimada de diárias por mês (item 11.5 do TR)</t>
  </si>
  <si>
    <t>Lotação dos postos de serviços</t>
  </si>
  <si>
    <t>Norma que instituiu valor</t>
  </si>
  <si>
    <t>Link da norma</t>
  </si>
  <si>
    <t>Valor Mensal - R$</t>
  </si>
  <si>
    <t>Portaria n. 021/2022 Casa Civil</t>
  </si>
  <si>
    <t>http://www.dom.salvador.ba.gov.br/index.php?option=com_content&amp;view=article&amp;id=7092</t>
  </si>
  <si>
    <t>Vales transportes mensais: 2 x 22 = 44</t>
  </si>
  <si>
    <t>Valor total vale transporte no mês: 44 x 4,90</t>
  </si>
  <si>
    <t>Valor do vale transporte em Salvador</t>
  </si>
  <si>
    <t>Auxílio-Refeição/Alimentação diário do empregado, CCT 2023 § 9ª  (valor diário)</t>
  </si>
  <si>
    <t>22 Dias úteis mês para 44 horas semanais</t>
  </si>
  <si>
    <t>Valor mensal do benefício de vale transporte</t>
  </si>
  <si>
    <t>Valor de 20% que a empresa pode descontar</t>
  </si>
  <si>
    <t>Auxílio-Refeição/Alimentação a ser pago pela empresa</t>
  </si>
  <si>
    <t>Número de meses do contrato</t>
  </si>
  <si>
    <t>Aplica-se aos cargos de: Assistente de Rotinas Administrativas, Auxiliar Administrativo II e Auxiliar Administrativo III (bilíngue com formação Tradutor-Intérprete na Lingua de sinais - TILS), Mensageiro</t>
  </si>
  <si>
    <t>Aplica-se aos cargos de: Ascensorista e Operador de áudio (masculino)</t>
  </si>
  <si>
    <t>DIÁRIA - DESPESA FUTURA E INCERTA PAGA PELO TRT5</t>
  </si>
  <si>
    <t>Detalhamento do Módulo 5 - Insumos Diversos - Uniforme, EPI e Crachá</t>
  </si>
  <si>
    <t>Detalhamento Submódulo 2.3 - Benefícios Mensais e Diários - Transporte e Alimentação</t>
  </si>
  <si>
    <t>Valor estimado mensal de diárias</t>
  </si>
  <si>
    <t>Valor estimado para 20 meses</t>
  </si>
  <si>
    <t>TRIBUTOS SOBRE FATURAMENTO:</t>
  </si>
  <si>
    <t>Valor bruto de 1 (uma) diária</t>
  </si>
  <si>
    <t>Valor para 12 meses (apenas para efeito de disponibilidade orçamentária)</t>
  </si>
  <si>
    <t>c) Os cargos que possuem uniformes masculino e feminino, os valores foram estimados pela média entre os preços mensais de cada gênero</t>
  </si>
  <si>
    <t>a) Crachá: Custo não renovável que será EXCLUÍDO após os 20 meses de contrato</t>
  </si>
  <si>
    <t>N°</t>
  </si>
  <si>
    <t>Especificação</t>
  </si>
  <si>
    <t>Vida Útil
Estimada
(Mês)</t>
  </si>
  <si>
    <t>Unidade
de Medida</t>
  </si>
  <si>
    <t>Quantidade
a Fornecer</t>
  </si>
  <si>
    <t>Periodicidade de
Fornecimento</t>
  </si>
  <si>
    <t>Quantidade
Mensal
(Estimativa)</t>
  </si>
  <si>
    <t>Quantidade
p/20 Meses
(Estimativa)</t>
  </si>
  <si>
    <t>Valor Unitário</t>
  </si>
  <si>
    <t>Valor Total</t>
  </si>
  <si>
    <t>Banco de preço</t>
  </si>
  <si>
    <t>Total mensal</t>
  </si>
  <si>
    <t>Açúcar cristal em sachê 5g (R$31,77 / 400 und = R$0,08)</t>
  </si>
  <si>
    <t>N/A</t>
  </si>
  <si>
    <t>Unidade</t>
  </si>
  <si>
    <t>a cada mês</t>
  </si>
  <si>
    <t>Adoçante líquido, sucralose, dietético, com bico dosador conta-gotas. Frasco com 100 ml.</t>
  </si>
  <si>
    <t>a cada 2 meses</t>
  </si>
  <si>
    <t>Água sanitária (teor de cloro ativo 2- 2,5 % p/p). Embalagem com 1 litro.</t>
  </si>
  <si>
    <t>Litro</t>
  </si>
  <si>
    <t>Álcool etílico hidratado na concentração de 70º INPM frasco com 1 litro, com registro no “INMETRO”, para limpeza de superfícies.</t>
  </si>
  <si>
    <t>Detergente neutro, 100% biodegradável, sistema push pull, procedimentos de acordo com as normas regulamentares do Ministério da Saúde, acondicionado em frasco com 500 ml. Marca “Ypê” ou similar.</t>
  </si>
  <si>
    <t>Esponja de Lã de Aço, pacote com 8 (oito) unidades, 45g cada. Marca "Assolan" ou similar.</t>
  </si>
  <si>
    <t>Pacote</t>
  </si>
  <si>
    <t>Esponja dupla-face, com material em poliuretano e fibra sintética (110 x 75 x 20 mm)</t>
  </si>
  <si>
    <t>Flanela de algodão branca, 50x30 cm com bainha.</t>
  </si>
  <si>
    <t>Guardanapo de Papel, 100% Celulose Virgem, Folha Dupla, Dimensões aproximadas (AxL): 23,8x21,8cm - Pacote com 50 Unidades</t>
  </si>
  <si>
    <t>Limpador instantâneo multiuso, frasco plástico com 500 ml. Tipo “Veja” ou similar.</t>
  </si>
  <si>
    <t>Palheta mexedor de café plástica descartável 9cm (R$5,93 / 500 und = R$0,01)</t>
  </si>
  <si>
    <t>Pano de chão, tipo saco, alvejado, duplo, com barrado feito, 100% algodão etiqueta de identificação, dimensões mínimas: 400 x 700 mm. Primeira qualidade.</t>
  </si>
  <si>
    <t>Pano de prato, para enxugar pratos em tecido 100% algodão, tamanho mínimo: 50 x 30 cm, com acabamento nas bordas.</t>
  </si>
  <si>
    <t>Pano multiuso, material: 49% de celulose e 51% de poliéster, rolo 300m (750 panos - 28x40cm), gramatura 35 gr/m² tipo "Perfex" com 300 metros.</t>
  </si>
  <si>
    <t>Sabão em Pó, tipo OMO ou similar. Embalagem com 500g.</t>
  </si>
  <si>
    <t>Kg</t>
  </si>
  <si>
    <t>Bacia plástica, transparente, com bico direcionador de água, capacidade aproximada de 28 litros e dimensões aproximadas 56x56x23cm. Marca "Sanremo" ou similar</t>
  </si>
  <si>
    <t>a cada 5 meses</t>
  </si>
  <si>
    <t>Caixa Organizadora com tampa em Plástico transparente 29L</t>
  </si>
  <si>
    <t>a cada 10 meses</t>
  </si>
  <si>
    <t>Coador de flanela para cafeteira tradicional 10l (Cafeteira Elétrica Marchesoni Tradicional 10 Litros)</t>
  </si>
  <si>
    <t>Coador de flanela para cafeteira tradicional 20l (Cafeteira Industrial, Capac. 20 Litros, Marca Monarcha/M11C)</t>
  </si>
  <si>
    <t>Coador de flanela para cafeteira tradicional 4l (Cafeteira Cilíndrica de 4 Litros. Marca Marchesoni / CF 3401)</t>
  </si>
  <si>
    <t>Colher de pau, tamanho grande, aproximadamente 50 cm.</t>
  </si>
  <si>
    <t>Luva térmica de Silicone, com manga longa, com forro, com dimensões aproximadas (CxLxA) de ‎32 x 19 x 1.5 cm</t>
  </si>
  <si>
    <t>Organizador para detergente e esponja em polipropileno, resistente, cor diversa, sobre a bancada, dimensões aproximadas 21 x 8.5 x 7cm; 0.11g.</t>
  </si>
  <si>
    <t>Peneira em aço inox com 20 cm.</t>
  </si>
  <si>
    <t>Abridor para coco em aço inoxidável resistente, medida aproximada de 13cm de largura e com 1,5cm de diâmetro do furador.</t>
  </si>
  <si>
    <t>a cada 60 meses</t>
  </si>
  <si>
    <t>Escorredor de 16 pratos em aço inox, dimensões aproximadas: 30cm x 41,7cm x 27cm, 1 Bandeja para pratos superior, 1 bandeja para copos inferior, 2 alças laterais em Inox e 1 porta talheres.</t>
  </si>
  <si>
    <t>Funil de plástico, resistente, tamanho médio, com aproximadamente 15cm de diâmetro</t>
  </si>
  <si>
    <t>Panos de prato (50g cada - 200 unidades por mês)</t>
  </si>
  <si>
    <t>Toalhas de mesa (300g cada - 10 unidades por mês)</t>
  </si>
  <si>
    <t>VALOR POR EMPREGADO (VALOR MENSAL / 12 COPEIROS)</t>
  </si>
  <si>
    <t>9.4.3. Equipamentos de comunicação para Ascensoristas</t>
  </si>
  <si>
    <t>Rádios Comunicadores tipo “Walk Talk”, com transmissor com frequência de 900 MHz e esquema FHSS; compacto (aprox. 14 cm X 6 cm X 3,5 cm [AxLxP]), leve (máx. 220g, com a bateria); discreto; c/ bateria de Li-Ion com duração média superior a 10 horas, em ciclo de trabalho contínuo; com receptor de áudio c/ alta sensibilidade; suporte para mensagens de texto (SMS); com agenda interna, identificador de chamadas; com acessórios de clipe de cinto, carregador de bateria; e que dispense licença da ANATEL para funcionamento. Conjunto com 6 (seis) unidades, modelo MOTOROLA DTR 620 ou similar.</t>
  </si>
  <si>
    <t>Conjunto com 6 unidade</t>
  </si>
  <si>
    <t>9.3.1. Materiais de Consumo para Copeiragem (MATERIAL)</t>
  </si>
  <si>
    <t>9.4.1. Utensílios e Ferramentas de Limpeza para Copeiragem (EQUIPAMENTO)</t>
  </si>
  <si>
    <t>9.4.2. Equipamentos de Limpeza para Copeiragem (EQUIPAMENTO)</t>
  </si>
  <si>
    <t>VALOR TOTAL MENSAL DE EQUIPAMENTOS PARA COPEIRAGEM</t>
  </si>
  <si>
    <t>VALOR TOTAL MENSAL DE MATERIAL PARA COPEIRAGEM</t>
  </si>
  <si>
    <t>Haja vista que a IN 5/2017 considera o valor do vale transporte verba de pagamento futuro e incerto, nos termos do Art. 63, §1º c/c ANEXO VII-B, item 6, b), essa rubrica está prevista na planilha de custos em Salvador, cidade de lotação dos postos. Contudo, conforme disposto na retromencionada norma, o efetivo pagamento pela Administração à contratada somente deverá ser efetuado na ocorrência do seu fato gerador.</t>
  </si>
  <si>
    <t>Vale transporte em Salvador-Bahia</t>
  </si>
  <si>
    <t>VALOR TOTAL MENSAL DE EQUIPAMENTOS PARA ASCENSORISTA</t>
  </si>
  <si>
    <t>VALOR POR EMPREGADO (VALOR MENSAL / 16 ASCENSORISTAS)</t>
  </si>
  <si>
    <t>INSUMOS - MATERIAS E EQUIPAMENTOS</t>
  </si>
  <si>
    <t>Assistente de Rotinas Administrativas</t>
  </si>
  <si>
    <t>Copeira (o)</t>
  </si>
  <si>
    <t>4.1.1</t>
  </si>
  <si>
    <t>Férias acrescidas de 1/3 pagas ao substituto pelos 12 dias de reposição</t>
  </si>
  <si>
    <t>Incidência dos Encargos do Submódulo 2.2 sobre as Férias acrescidas de 1/3 pagas ao substituto pelos 120 dias de reposição</t>
  </si>
  <si>
    <t>Incidência do FGTS sobre a Remuneração e o 13º salário proporcional aos 120 dias de Reposição</t>
  </si>
  <si>
    <t xml:space="preserve"> Afastamento Maternidade (120 dias)</t>
  </si>
  <si>
    <t>Substituto na cobertura de afastamento maternidade</t>
  </si>
  <si>
    <t>Submódulo 4.1.1 - Afastamento Maternidade (120 dias)</t>
  </si>
  <si>
    <t>9.5.1. Serviços de lavanderia para Copeiragem (SERVIÇOS)</t>
  </si>
  <si>
    <t>Carga horária semanal</t>
  </si>
  <si>
    <t>44h</t>
  </si>
  <si>
    <t>36h</t>
  </si>
  <si>
    <t>Percentual</t>
  </si>
  <si>
    <t>SEAC X SINTRAL</t>
  </si>
  <si>
    <t>Garçom (nete)</t>
  </si>
  <si>
    <t>(    )  NÃO</t>
  </si>
  <si>
    <t>5380
Apoio Adm.</t>
  </si>
  <si>
    <t>Número da função na CCT - Anexo I</t>
  </si>
  <si>
    <t>Profissional / Função</t>
  </si>
  <si>
    <t>Quantidade de postos (cada posto equivale a um empregado)</t>
  </si>
  <si>
    <t>Valor mensal dos serviços por posto</t>
  </si>
  <si>
    <t>Valor mensal dos serviços total dos postos</t>
  </si>
  <si>
    <t>Valor global do serviço para contratação por 20 meses</t>
  </si>
  <si>
    <t>Profissional / função</t>
  </si>
  <si>
    <t>Substituto na cobertura de Paternidade</t>
  </si>
  <si>
    <t>b) Foi utilizada função de arredondamento do Excel das frações para duas casas decimais;</t>
  </si>
  <si>
    <t>a) Essa planilha tomou como base empresa inscrita no PAT;</t>
  </si>
  <si>
    <t>c) Mão de obra vinculada à execução contratual.</t>
  </si>
  <si>
    <t>3. QUADRO-RESUMO DOS VALORES DOS SERVIÇOS</t>
  </si>
  <si>
    <t>Valor mensal total serviço + diárias</t>
  </si>
  <si>
    <t>Valor de 1 (uma) diária de viagem paga ao empregado (CCT 56ª)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</si>
</sst>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R$&quot;#,##0.00;\-&quot;R$&quot;#,##0.00"/>
    <numFmt numFmtId="165" formatCode="d/m/yyyy"/>
    <numFmt numFmtId="166" formatCode="_-* #,##0.00_-;\-* #,##0.00_-;_-* \-??_-;_-@"/>
    <numFmt numFmtId="167" formatCode="#,##0_ ;\-#,##0\ "/>
    <numFmt numFmtId="168" formatCode="[$R$-416]\ #,##0.00;[Red]\-[$R$-416]\ #,##0.00"/>
    <numFmt numFmtId="169" formatCode="#,##0.0000"/>
    <numFmt numFmtId="170" formatCode="_-&quot;R$&quot;* #,##0.00_-;&quot;-R$&quot;* #,##0.00_-;_-&quot;R$&quot;* \-??_-;_-@_-"/>
    <numFmt numFmtId="171" formatCode="&quot;R$&quot;#,##0.00;&quot;-R$&quot;#,##0.00"/>
    <numFmt numFmtId="172" formatCode="[$R$-416]&quot; &quot;#,##0.00;[Red]&quot;-&quot;[$R$-416]&quot; &quot;#,##0.00"/>
    <numFmt numFmtId="173" formatCode="[$R$-416]#,##0.00;[Red][$R$-416]#,##0.00"/>
    <numFmt numFmtId="174" formatCode="_-* #,##0.0000_-;\-* #,##0.0000_-;_-* \-??_-;_-@"/>
  </numFmts>
  <fonts count="2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2E75B6"/>
      <name val="Calibri"/>
      <family val="2"/>
      <charset val="1"/>
    </font>
    <font>
      <sz val="12"/>
      <color rgb="FFC55A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2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2"/>
      <color rgb="FF0000FF"/>
      <name val="Cambria"/>
      <family val="1"/>
      <charset val="1"/>
    </font>
    <font>
      <u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  <charset val="1"/>
    </font>
    <font>
      <sz val="12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E599"/>
        <bgColor rgb="FFFFFF99"/>
      </patternFill>
    </fill>
    <fill>
      <patternFill patternType="solid">
        <fgColor rgb="FFBFBFBF"/>
        <bgColor rgb="FFAFABAB"/>
      </patternFill>
    </fill>
    <fill>
      <patternFill patternType="solid">
        <fgColor rgb="FF9DC3E6"/>
        <bgColor rgb="FFA4C2F4"/>
      </patternFill>
    </fill>
    <fill>
      <patternFill patternType="solid">
        <fgColor rgb="FFDEEBF7"/>
        <bgColor rgb="FFE7E6E6"/>
      </patternFill>
    </fill>
    <fill>
      <patternFill patternType="solid">
        <fgColor rgb="FFAFABAB"/>
        <bgColor rgb="FFAEAAAA"/>
      </patternFill>
    </fill>
    <fill>
      <patternFill patternType="solid">
        <fgColor rgb="FFD9D9D9"/>
        <bgColor rgb="FFE7E6E6"/>
      </patternFill>
    </fill>
    <fill>
      <patternFill patternType="solid">
        <fgColor rgb="FFA6A6A6"/>
        <bgColor rgb="FFAEAAAA"/>
      </patternFill>
    </fill>
    <fill>
      <patternFill patternType="solid">
        <fgColor rgb="FFC9DAF8"/>
        <bgColor rgb="FFD9D9D9"/>
      </patternFill>
    </fill>
    <fill>
      <patternFill patternType="solid">
        <fgColor rgb="FFFFFFFF"/>
        <bgColor rgb="FFDEEBF7"/>
      </patternFill>
    </fill>
    <fill>
      <patternFill patternType="solid">
        <fgColor rgb="FFE7E6E6"/>
        <bgColor rgb="FFDEEBF7"/>
      </patternFill>
    </fill>
    <fill>
      <patternFill patternType="solid">
        <fgColor rgb="FFAEAAAA"/>
        <bgColor rgb="FFAFABAB"/>
      </patternFill>
    </fill>
    <fill>
      <patternFill patternType="solid">
        <fgColor rgb="FF757171"/>
        <bgColor rgb="FF76717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AFABAB"/>
      </patternFill>
    </fill>
    <fill>
      <patternFill patternType="solid">
        <fgColor theme="0"/>
        <bgColor rgb="FF757171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0" fontId="15" fillId="0" borderId="0" applyBorder="0" applyProtection="0"/>
    <xf numFmtId="0" fontId="12" fillId="0" borderId="0" applyBorder="0" applyProtection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66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67" fontId="1" fillId="2" borderId="7" xfId="0" applyNumberFormat="1" applyFont="1" applyFill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0" fontId="1" fillId="0" borderId="7" xfId="0" applyNumberFormat="1" applyFont="1" applyBorder="1" applyAlignment="1">
      <alignment vertical="center" wrapText="1"/>
    </xf>
    <xf numFmtId="166" fontId="1" fillId="0" borderId="7" xfId="0" applyNumberFormat="1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10" fontId="1" fillId="0" borderId="0" xfId="0" applyNumberFormat="1" applyFont="1"/>
    <xf numFmtId="0" fontId="6" fillId="5" borderId="0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166" fontId="1" fillId="6" borderId="7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5" xfId="0" applyFont="1" applyFill="1" applyBorder="1" applyAlignment="1">
      <alignment vertical="center" wrapText="1"/>
    </xf>
    <xf numFmtId="166" fontId="1" fillId="3" borderId="7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166" fontId="1" fillId="7" borderId="7" xfId="0" applyNumberFormat="1" applyFont="1" applyFill="1" applyBorder="1" applyAlignment="1">
      <alignment horizontal="center" vertical="center" wrapText="1"/>
    </xf>
    <xf numFmtId="10" fontId="6" fillId="7" borderId="7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Border="1" applyAlignment="1">
      <alignment vertical="center" wrapText="1"/>
    </xf>
    <xf numFmtId="0" fontId="6" fillId="8" borderId="3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166" fontId="6" fillId="8" borderId="7" xfId="0" applyNumberFormat="1" applyFont="1" applyFill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9" borderId="0" xfId="0" applyFont="1" applyFill="1" applyAlignment="1">
      <alignment horizontal="left" vertical="center"/>
    </xf>
    <xf numFmtId="0" fontId="1" fillId="9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left" vertical="center" wrapText="1"/>
    </xf>
    <xf numFmtId="0" fontId="1" fillId="10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68" fontId="6" fillId="7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/>
    <xf numFmtId="0" fontId="6" fillId="11" borderId="0" xfId="0" applyFont="1" applyFill="1" applyAlignment="1">
      <alignment horizontal="left" vertical="center"/>
    </xf>
    <xf numFmtId="0" fontId="6" fillId="11" borderId="0" xfId="0" applyFont="1" applyFill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168" fontId="6" fillId="11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/>
    <xf numFmtId="0" fontId="6" fillId="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10" borderId="0" xfId="0" applyFont="1" applyFill="1" applyAlignment="1"/>
    <xf numFmtId="0" fontId="0" fillId="10" borderId="0" xfId="0" applyFont="1" applyFill="1" applyAlignment="1">
      <alignment horizontal="center"/>
    </xf>
    <xf numFmtId="0" fontId="0" fillId="10" borderId="0" xfId="0" applyFont="1" applyFill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/>
    <xf numFmtId="0" fontId="6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/>
    <xf numFmtId="0" fontId="1" fillId="0" borderId="5" xfId="0" applyFont="1" applyBorder="1"/>
    <xf numFmtId="2" fontId="1" fillId="0" borderId="2" xfId="0" applyNumberFormat="1" applyFont="1" applyBorder="1" applyAlignment="1">
      <alignment horizontal="center"/>
    </xf>
    <xf numFmtId="169" fontId="5" fillId="6" borderId="2" xfId="0" applyNumberFormat="1" applyFont="1" applyFill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2" borderId="3" xfId="0" applyFont="1" applyFill="1" applyBorder="1" applyAlignment="1"/>
    <xf numFmtId="0" fontId="1" fillId="12" borderId="4" xfId="0" applyFont="1" applyFill="1" applyBorder="1"/>
    <xf numFmtId="0" fontId="1" fillId="12" borderId="5" xfId="0" applyFont="1" applyFill="1" applyBorder="1"/>
    <xf numFmtId="10" fontId="1" fillId="12" borderId="2" xfId="0" applyNumberFormat="1" applyFont="1" applyFill="1" applyBorder="1" applyAlignment="1">
      <alignment horizontal="center"/>
    </xf>
    <xf numFmtId="0" fontId="1" fillId="13" borderId="3" xfId="0" applyFont="1" applyFill="1" applyBorder="1" applyAlignment="1"/>
    <xf numFmtId="0" fontId="1" fillId="13" borderId="4" xfId="0" applyFont="1" applyFill="1" applyBorder="1"/>
    <xf numFmtId="0" fontId="1" fillId="13" borderId="5" xfId="0" applyFont="1" applyFill="1" applyBorder="1" applyAlignment="1">
      <alignment horizontal="center"/>
    </xf>
    <xf numFmtId="2" fontId="1" fillId="13" borderId="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6" borderId="3" xfId="0" applyFont="1" applyFill="1" applyBorder="1" applyAlignment="1"/>
    <xf numFmtId="0" fontId="1" fillId="6" borderId="4" xfId="0" applyFont="1" applyFill="1" applyBorder="1"/>
    <xf numFmtId="0" fontId="1" fillId="6" borderId="5" xfId="0" applyFont="1" applyFill="1" applyBorder="1" applyAlignment="1">
      <alignment horizontal="center"/>
    </xf>
    <xf numFmtId="4" fontId="1" fillId="6" borderId="2" xfId="0" applyNumberFormat="1" applyFont="1" applyFill="1" applyBorder="1" applyAlignment="1">
      <alignment horizontal="center"/>
    </xf>
    <xf numFmtId="0" fontId="6" fillId="6" borderId="3" xfId="0" applyFont="1" applyFill="1" applyBorder="1" applyAlignment="1"/>
    <xf numFmtId="0" fontId="6" fillId="6" borderId="4" xfId="0" applyFont="1" applyFill="1" applyBorder="1"/>
    <xf numFmtId="0" fontId="6" fillId="6" borderId="5" xfId="0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12" fillId="0" borderId="14" xfId="2" applyFont="1" applyBorder="1" applyAlignment="1" applyProtection="1">
      <alignment wrapText="1"/>
    </xf>
    <xf numFmtId="171" fontId="1" fillId="0" borderId="14" xfId="1" applyNumberFormat="1" applyFont="1" applyBorder="1" applyAlignment="1" applyProtection="1">
      <alignment horizontal="center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0" fontId="6" fillId="7" borderId="15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left" vertical="center" wrapText="1"/>
    </xf>
    <xf numFmtId="171" fontId="6" fillId="7" borderId="14" xfId="1" applyNumberFormat="1" applyFont="1" applyFill="1" applyBorder="1" applyAlignment="1" applyProtection="1">
      <alignment horizontal="center" vertical="center" wrapText="1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7" borderId="14" xfId="0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/>
    <xf numFmtId="2" fontId="5" fillId="6" borderId="2" xfId="0" applyNumberFormat="1" applyFont="1" applyFill="1" applyBorder="1" applyAlignment="1">
      <alignment horizontal="center"/>
    </xf>
    <xf numFmtId="2" fontId="1" fillId="1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7" fillId="14" borderId="0" xfId="0" applyFont="1" applyFill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 wrapText="1"/>
    </xf>
    <xf numFmtId="0" fontId="17" fillId="15" borderId="19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left" vertical="center" wrapText="1"/>
    </xf>
    <xf numFmtId="172" fontId="17" fillId="15" borderId="19" xfId="0" applyNumberFormat="1" applyFont="1" applyFill="1" applyBorder="1" applyAlignment="1">
      <alignment horizontal="center" vertical="center" wrapText="1"/>
    </xf>
    <xf numFmtId="173" fontId="17" fillId="14" borderId="14" xfId="0" applyNumberFormat="1" applyFont="1" applyFill="1" applyBorder="1" applyAlignment="1">
      <alignment horizontal="center" vertical="center"/>
    </xf>
    <xf numFmtId="0" fontId="17" fillId="14" borderId="18" xfId="0" applyFont="1" applyFill="1" applyBorder="1"/>
    <xf numFmtId="0" fontId="17" fillId="16" borderId="18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/>
    </xf>
    <xf numFmtId="173" fontId="17" fillId="14" borderId="0" xfId="0" applyNumberFormat="1" applyFont="1" applyFill="1" applyAlignment="1">
      <alignment horizontal="center" vertical="center"/>
    </xf>
    <xf numFmtId="0" fontId="17" fillId="15" borderId="18" xfId="0" applyFont="1" applyFill="1" applyBorder="1" applyAlignment="1">
      <alignment horizontal="center" vertical="center" wrapText="1"/>
    </xf>
    <xf numFmtId="172" fontId="17" fillId="15" borderId="19" xfId="0" applyNumberFormat="1" applyFont="1" applyFill="1" applyBorder="1" applyAlignment="1">
      <alignment horizontal="center" vertical="center"/>
    </xf>
    <xf numFmtId="0" fontId="17" fillId="14" borderId="0" xfId="0" applyFont="1" applyFill="1"/>
    <xf numFmtId="0" fontId="16" fillId="14" borderId="0" xfId="0" applyFont="1" applyFill="1"/>
    <xf numFmtId="173" fontId="16" fillId="14" borderId="0" xfId="0" applyNumberFormat="1" applyFont="1" applyFill="1"/>
    <xf numFmtId="173" fontId="17" fillId="14" borderId="0" xfId="0" applyNumberFormat="1" applyFont="1" applyFill="1"/>
    <xf numFmtId="0" fontId="17" fillId="14" borderId="18" xfId="0" applyFont="1" applyFill="1" applyBorder="1" applyAlignment="1">
      <alignment horizontal="justify" vertical="top"/>
    </xf>
    <xf numFmtId="0" fontId="17" fillId="14" borderId="0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left" vertical="center" wrapText="1"/>
    </xf>
    <xf numFmtId="0" fontId="17" fillId="14" borderId="0" xfId="0" applyFont="1" applyFill="1" applyBorder="1"/>
    <xf numFmtId="172" fontId="17" fillId="15" borderId="0" xfId="0" applyNumberFormat="1" applyFont="1" applyFill="1" applyBorder="1" applyAlignment="1">
      <alignment horizontal="center" vertical="center" wrapText="1"/>
    </xf>
    <xf numFmtId="173" fontId="17" fillId="14" borderId="0" xfId="0" applyNumberFormat="1" applyFont="1" applyFill="1" applyBorder="1" applyAlignment="1">
      <alignment horizontal="center" vertical="center"/>
    </xf>
    <xf numFmtId="172" fontId="17" fillId="15" borderId="0" xfId="0" applyNumberFormat="1" applyFont="1" applyFill="1" applyBorder="1" applyAlignment="1">
      <alignment horizontal="center" vertical="center"/>
    </xf>
    <xf numFmtId="173" fontId="16" fillId="14" borderId="0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left" vertical="center" wrapText="1"/>
    </xf>
    <xf numFmtId="0" fontId="6" fillId="17" borderId="16" xfId="0" applyFont="1" applyFill="1" applyBorder="1" applyAlignment="1">
      <alignment horizontal="left" vertical="center" wrapText="1"/>
    </xf>
    <xf numFmtId="0" fontId="6" fillId="17" borderId="17" xfId="0" applyFont="1" applyFill="1" applyBorder="1" applyAlignment="1">
      <alignment horizontal="left" vertical="center" wrapText="1"/>
    </xf>
    <xf numFmtId="171" fontId="6" fillId="17" borderId="14" xfId="1" applyNumberFormat="1" applyFont="1" applyFill="1" applyBorder="1" applyAlignment="1" applyProtection="1">
      <alignment horizontal="center" vertical="center" wrapText="1"/>
    </xf>
    <xf numFmtId="0" fontId="0" fillId="14" borderId="0" xfId="0" applyFont="1" applyFill="1"/>
    <xf numFmtId="0" fontId="0" fillId="14" borderId="0" xfId="0" applyFill="1"/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0" fontId="18" fillId="0" borderId="2" xfId="0" applyNumberFormat="1" applyFont="1" applyBorder="1" applyAlignment="1">
      <alignment horizontal="center" vertical="center" wrapText="1"/>
    </xf>
    <xf numFmtId="166" fontId="18" fillId="0" borderId="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0" fillId="0" borderId="0" xfId="0" applyFont="1"/>
    <xf numFmtId="10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/>
    <xf numFmtId="164" fontId="20" fillId="0" borderId="0" xfId="0" applyNumberFormat="1" applyFont="1"/>
    <xf numFmtId="0" fontId="20" fillId="0" borderId="21" xfId="0" applyFont="1" applyBorder="1" applyAlignment="1">
      <alignment horizontal="center"/>
    </xf>
    <xf numFmtId="164" fontId="21" fillId="0" borderId="0" xfId="0" applyNumberFormat="1" applyFont="1"/>
    <xf numFmtId="0" fontId="6" fillId="18" borderId="0" xfId="0" applyFont="1" applyFill="1" applyBorder="1" applyAlignment="1">
      <alignment vertical="center"/>
    </xf>
    <xf numFmtId="166" fontId="1" fillId="0" borderId="0" xfId="0" applyNumberFormat="1" applyFont="1"/>
    <xf numFmtId="166" fontId="6" fillId="4" borderId="0" xfId="0" applyNumberFormat="1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vertical="center"/>
    </xf>
    <xf numFmtId="166" fontId="6" fillId="5" borderId="0" xfId="0" applyNumberFormat="1" applyFont="1" applyFill="1" applyBorder="1" applyAlignment="1">
      <alignment vertical="center" wrapText="1"/>
    </xf>
    <xf numFmtId="166" fontId="6" fillId="5" borderId="0" xfId="0" applyNumberFormat="1" applyFont="1" applyFill="1" applyBorder="1" applyAlignment="1">
      <alignment vertical="center"/>
    </xf>
    <xf numFmtId="166" fontId="7" fillId="0" borderId="0" xfId="0" applyNumberFormat="1" applyFont="1"/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/>
    <xf numFmtId="166" fontId="6" fillId="0" borderId="11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/>
    <xf numFmtId="166" fontId="1" fillId="19" borderId="7" xfId="0" applyNumberFormat="1" applyFont="1" applyFill="1" applyBorder="1" applyAlignment="1">
      <alignment horizontal="center" vertical="center" wrapText="1"/>
    </xf>
    <xf numFmtId="174" fontId="1" fillId="19" borderId="7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9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7" borderId="14" xfId="0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6" fillId="14" borderId="0" xfId="0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67171"/>
      <rgbColor rgb="FFAEAAAA"/>
      <rgbColor rgb="FF993366"/>
      <rgbColor rgb="FFE7E6E6"/>
      <rgbColor rgb="FFDEEBF7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DC3E6"/>
      <rgbColor rgb="FFD9D9D9"/>
      <rgbColor rgb="FFFFFF99"/>
      <rgbColor rgb="FFA4C2F4"/>
      <rgbColor rgb="FFFF99CC"/>
      <rgbColor rgb="FFAFABAB"/>
      <rgbColor rgb="FFFFE599"/>
      <rgbColor rgb="FF2E75B6"/>
      <rgbColor rgb="FF33CCCC"/>
      <rgbColor rgb="FF99CC00"/>
      <rgbColor rgb="FFFFCC00"/>
      <rgbColor rgb="FFFF9900"/>
      <rgbColor rgb="FFC55A11"/>
      <rgbColor rgb="FF757171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om.salvador.ba.gov.br/index.php?option=com_content&amp;view=article&amp;id=709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4"/>
  <sheetViews>
    <sheetView showGridLines="0" tabSelected="1" zoomScale="70" zoomScaleNormal="70" workbookViewId="0"/>
  </sheetViews>
  <sheetFormatPr defaultRowHeight="15" x14ac:dyDescent="0.25"/>
  <cols>
    <col min="1" max="1" width="1.7109375"/>
    <col min="2" max="2" width="6.42578125" customWidth="1"/>
    <col min="3" max="3" width="29.85546875" customWidth="1"/>
    <col min="4" max="4" width="10.5703125" customWidth="1"/>
    <col min="5" max="5" width="11.28515625" customWidth="1"/>
    <col min="6" max="6" width="8.85546875" customWidth="1"/>
    <col min="7" max="7" width="11.85546875" customWidth="1"/>
    <col min="8" max="20" width="18.7109375" customWidth="1"/>
    <col min="21" max="1025" width="14.42578125"/>
  </cols>
  <sheetData>
    <row r="1" spans="1:20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.75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7.25" customHeight="1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23.25" x14ac:dyDescent="0.35">
      <c r="A5" s="1"/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23.25" x14ac:dyDescent="0.35">
      <c r="A6" s="1"/>
      <c r="B6" s="12" t="s">
        <v>4</v>
      </c>
      <c r="C6" s="9"/>
      <c r="D6" s="9"/>
      <c r="E6" s="9"/>
      <c r="F6" s="9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24" customHeight="1" x14ac:dyDescent="0.25">
      <c r="A7" s="1"/>
      <c r="B7" s="13"/>
      <c r="C7" s="14"/>
      <c r="D7" s="14"/>
      <c r="E7" s="14"/>
      <c r="F7" s="14"/>
      <c r="G7" s="14"/>
      <c r="H7" s="14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25.5" customHeight="1" x14ac:dyDescent="0.25">
      <c r="A8" s="1"/>
      <c r="B8" s="15" t="s">
        <v>5</v>
      </c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27" customHeight="1" x14ac:dyDescent="0.25">
      <c r="A9" s="1"/>
      <c r="B9" s="16" t="s">
        <v>6</v>
      </c>
      <c r="C9" s="17" t="s">
        <v>7</v>
      </c>
      <c r="D9" s="18"/>
      <c r="E9" s="18"/>
      <c r="F9" s="18"/>
      <c r="G9" s="19"/>
      <c r="H9" s="2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 ht="27" customHeight="1" x14ac:dyDescent="0.25">
      <c r="A10" s="1"/>
      <c r="B10" s="21" t="s">
        <v>8</v>
      </c>
      <c r="C10" s="17" t="s">
        <v>9</v>
      </c>
      <c r="D10" s="18"/>
      <c r="E10" s="18"/>
      <c r="F10" s="18"/>
      <c r="G10" s="22"/>
      <c r="H10" s="23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0" ht="27" customHeight="1" x14ac:dyDescent="0.25">
      <c r="A11" s="1"/>
      <c r="B11" s="21" t="s">
        <v>11</v>
      </c>
      <c r="C11" s="17" t="s">
        <v>12</v>
      </c>
      <c r="D11" s="18"/>
      <c r="E11" s="18"/>
      <c r="F11" s="18"/>
      <c r="G11" s="22"/>
      <c r="H11" s="24">
        <v>2023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ht="27" customHeight="1" x14ac:dyDescent="0.25">
      <c r="A12" s="1"/>
      <c r="B12" s="25" t="s">
        <v>13</v>
      </c>
      <c r="C12" s="26" t="s">
        <v>14</v>
      </c>
      <c r="D12" s="27"/>
      <c r="E12" s="27"/>
      <c r="F12" s="27"/>
      <c r="G12" s="28"/>
      <c r="H12" s="29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0" ht="34.5" customHeight="1" x14ac:dyDescent="0.25">
      <c r="A13" s="1"/>
      <c r="B13" s="21" t="s">
        <v>15</v>
      </c>
      <c r="C13" s="17" t="s">
        <v>16</v>
      </c>
      <c r="D13" s="18"/>
      <c r="E13" s="18"/>
      <c r="F13" s="18"/>
      <c r="G13" s="22"/>
      <c r="H13" s="30" t="s">
        <v>307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0" ht="15.75" x14ac:dyDescent="0.25">
      <c r="A14" s="1"/>
      <c r="B14" s="1" t="s">
        <v>187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5.75" hidden="1" x14ac:dyDescent="0.25">
      <c r="A15" s="1"/>
      <c r="B15" s="34"/>
      <c r="C15" s="34"/>
      <c r="D15" s="34"/>
      <c r="E15" s="34"/>
      <c r="F15" s="35"/>
      <c r="G15" s="3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0" ht="15.75" hidden="1" x14ac:dyDescent="0.25">
      <c r="A16" s="1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</row>
    <row r="17" spans="1:20" ht="15.75" x14ac:dyDescent="0.25">
      <c r="A17" s="1"/>
      <c r="B17" s="1" t="s">
        <v>317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0" ht="15.75" x14ac:dyDescent="0.25">
      <c r="A18" s="1"/>
      <c r="B18" s="170" t="s">
        <v>316</v>
      </c>
      <c r="C18" s="170"/>
      <c r="D18" s="170"/>
      <c r="E18" s="170"/>
      <c r="F18" s="170"/>
      <c r="G18" s="170"/>
      <c r="H18" s="170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0" ht="15.75" customHeight="1" x14ac:dyDescent="0.25">
      <c r="A19" s="1"/>
      <c r="B19" s="170" t="s">
        <v>318</v>
      </c>
      <c r="C19" s="170"/>
      <c r="D19" s="170"/>
      <c r="E19" s="170"/>
      <c r="F19" s="170"/>
      <c r="G19" s="170"/>
      <c r="H19" s="170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0" ht="27" customHeight="1" x14ac:dyDescent="0.25">
      <c r="A20" s="1"/>
      <c r="B20" s="173" t="s">
        <v>18</v>
      </c>
      <c r="C20" s="173"/>
      <c r="D20" s="173"/>
      <c r="E20" s="173"/>
      <c r="F20" s="173"/>
      <c r="G20" s="173"/>
      <c r="H20" s="173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0" ht="47.25" x14ac:dyDescent="0.25">
      <c r="A21" s="1"/>
      <c r="B21" s="38">
        <v>1</v>
      </c>
      <c r="C21" s="243" t="s">
        <v>309</v>
      </c>
      <c r="D21" s="244"/>
      <c r="E21" s="244"/>
      <c r="F21" s="244"/>
      <c r="G21" s="245"/>
      <c r="H21" s="39" t="s">
        <v>17</v>
      </c>
      <c r="I21" s="39" t="s">
        <v>112</v>
      </c>
      <c r="J21" s="39" t="s">
        <v>114</v>
      </c>
      <c r="K21" s="39" t="s">
        <v>290</v>
      </c>
      <c r="L21" s="39" t="s">
        <v>115</v>
      </c>
      <c r="M21" s="39" t="s">
        <v>116</v>
      </c>
      <c r="N21" s="39" t="s">
        <v>117</v>
      </c>
      <c r="O21" s="39" t="s">
        <v>291</v>
      </c>
      <c r="P21" s="39" t="s">
        <v>305</v>
      </c>
      <c r="Q21" s="39" t="s">
        <v>118</v>
      </c>
      <c r="R21" s="39" t="s">
        <v>119</v>
      </c>
      <c r="S21" s="39" t="s">
        <v>120</v>
      </c>
      <c r="T21" s="39" t="s">
        <v>121</v>
      </c>
    </row>
    <row r="22" spans="1:20" ht="15.75" x14ac:dyDescent="0.25">
      <c r="A22" s="1"/>
      <c r="B22" s="38">
        <v>2</v>
      </c>
      <c r="C22" s="243" t="s">
        <v>19</v>
      </c>
      <c r="D22" s="244"/>
      <c r="E22" s="244"/>
      <c r="F22" s="244"/>
      <c r="G22" s="245"/>
      <c r="H22" s="38">
        <v>7832</v>
      </c>
      <c r="I22" s="38">
        <v>5141</v>
      </c>
      <c r="J22" s="40">
        <v>4101</v>
      </c>
      <c r="K22" s="40">
        <v>4110</v>
      </c>
      <c r="L22" s="40">
        <v>4110</v>
      </c>
      <c r="M22" s="40">
        <v>4110</v>
      </c>
      <c r="N22" s="40">
        <v>4101</v>
      </c>
      <c r="O22" s="40">
        <v>5134</v>
      </c>
      <c r="P22" s="40">
        <v>5134</v>
      </c>
      <c r="Q22" s="40">
        <v>5199</v>
      </c>
      <c r="R22" s="40">
        <v>9144</v>
      </c>
      <c r="S22" s="40">
        <v>4122</v>
      </c>
      <c r="T22" s="40">
        <v>3731</v>
      </c>
    </row>
    <row r="23" spans="1:20" ht="15.75" x14ac:dyDescent="0.25">
      <c r="A23" s="1"/>
      <c r="B23" s="38">
        <v>3</v>
      </c>
      <c r="C23" s="243" t="s">
        <v>300</v>
      </c>
      <c r="D23" s="244"/>
      <c r="E23" s="244"/>
      <c r="F23" s="244"/>
      <c r="G23" s="245"/>
      <c r="H23" s="217" t="s">
        <v>301</v>
      </c>
      <c r="I23" s="38" t="s">
        <v>302</v>
      </c>
      <c r="J23" s="41" t="s">
        <v>301</v>
      </c>
      <c r="K23" s="41" t="s">
        <v>301</v>
      </c>
      <c r="L23" s="41" t="s">
        <v>301</v>
      </c>
      <c r="M23" s="41" t="s">
        <v>301</v>
      </c>
      <c r="N23" s="41" t="s">
        <v>301</v>
      </c>
      <c r="O23" s="41" t="s">
        <v>301</v>
      </c>
      <c r="P23" s="41" t="s">
        <v>301</v>
      </c>
      <c r="Q23" s="41" t="s">
        <v>301</v>
      </c>
      <c r="R23" s="41" t="s">
        <v>301</v>
      </c>
      <c r="S23" s="41" t="s">
        <v>301</v>
      </c>
      <c r="T23" s="41" t="s">
        <v>301</v>
      </c>
    </row>
    <row r="24" spans="1:20" ht="15.75" customHeight="1" x14ac:dyDescent="0.25">
      <c r="A24" s="1"/>
      <c r="B24" s="38">
        <v>4</v>
      </c>
      <c r="C24" s="249" t="s">
        <v>20</v>
      </c>
      <c r="D24" s="249"/>
      <c r="E24" s="249"/>
      <c r="F24" s="249"/>
      <c r="G24" s="249"/>
      <c r="H24" s="217">
        <v>1374.86</v>
      </c>
      <c r="I24" s="217">
        <v>1368.5</v>
      </c>
      <c r="J24" s="41">
        <v>3352.07</v>
      </c>
      <c r="K24" s="41">
        <v>1626.86</v>
      </c>
      <c r="L24" s="41">
        <v>1477.63</v>
      </c>
      <c r="M24" s="41">
        <v>2522.4299999999998</v>
      </c>
      <c r="N24" s="41">
        <v>2062.62</v>
      </c>
      <c r="O24" s="41">
        <v>1327.91</v>
      </c>
      <c r="P24" s="41">
        <v>1596.98</v>
      </c>
      <c r="Q24" s="41">
        <v>1321.11</v>
      </c>
      <c r="R24" s="41">
        <v>1818.34</v>
      </c>
      <c r="S24" s="41">
        <v>1388.57</v>
      </c>
      <c r="T24" s="41">
        <v>1396.95</v>
      </c>
    </row>
    <row r="25" spans="1:20" ht="15.75" x14ac:dyDescent="0.25">
      <c r="A25" s="1"/>
      <c r="B25" s="38">
        <v>5</v>
      </c>
      <c r="C25" s="243" t="s">
        <v>21</v>
      </c>
      <c r="D25" s="244"/>
      <c r="E25" s="244"/>
      <c r="F25" s="244"/>
      <c r="G25" s="245"/>
      <c r="H25" s="218" t="s">
        <v>304</v>
      </c>
      <c r="I25" s="218" t="s">
        <v>304</v>
      </c>
      <c r="J25" s="42" t="s">
        <v>304</v>
      </c>
      <c r="K25" s="42" t="s">
        <v>304</v>
      </c>
      <c r="L25" s="42" t="s">
        <v>304</v>
      </c>
      <c r="M25" s="42" t="s">
        <v>304</v>
      </c>
      <c r="N25" s="42" t="s">
        <v>304</v>
      </c>
      <c r="O25" s="42" t="s">
        <v>304</v>
      </c>
      <c r="P25" s="42" t="s">
        <v>304</v>
      </c>
      <c r="Q25" s="42" t="s">
        <v>304</v>
      </c>
      <c r="R25" s="42" t="s">
        <v>304</v>
      </c>
      <c r="S25" s="42" t="s">
        <v>304</v>
      </c>
      <c r="T25" s="42" t="s">
        <v>304</v>
      </c>
    </row>
    <row r="26" spans="1:20" ht="15.75" x14ac:dyDescent="0.25">
      <c r="A26" s="1"/>
      <c r="B26" s="38">
        <v>6</v>
      </c>
      <c r="C26" s="243" t="s">
        <v>22</v>
      </c>
      <c r="D26" s="244"/>
      <c r="E26" s="244"/>
      <c r="F26" s="244"/>
      <c r="G26" s="245"/>
      <c r="H26" s="219">
        <v>44927</v>
      </c>
      <c r="I26" s="219">
        <v>44927</v>
      </c>
      <c r="J26" s="43">
        <v>44927</v>
      </c>
      <c r="K26" s="43">
        <v>44927</v>
      </c>
      <c r="L26" s="43">
        <v>44927</v>
      </c>
      <c r="M26" s="43">
        <v>44927</v>
      </c>
      <c r="N26" s="43">
        <v>44927</v>
      </c>
      <c r="O26" s="43">
        <v>44927</v>
      </c>
      <c r="P26" s="43">
        <v>44927</v>
      </c>
      <c r="Q26" s="43">
        <v>44927</v>
      </c>
      <c r="R26" s="43">
        <v>44927</v>
      </c>
      <c r="S26" s="43">
        <v>44927</v>
      </c>
      <c r="T26" s="43">
        <v>44927</v>
      </c>
    </row>
    <row r="27" spans="1:20" ht="15.75" x14ac:dyDescent="0.25">
      <c r="A27" s="1"/>
      <c r="B27" s="38">
        <v>7</v>
      </c>
      <c r="C27" s="243" t="s">
        <v>308</v>
      </c>
      <c r="D27" s="244"/>
      <c r="E27" s="244"/>
      <c r="F27" s="244"/>
      <c r="G27" s="245"/>
      <c r="H27" s="220">
        <v>47</v>
      </c>
      <c r="I27" s="220">
        <v>46</v>
      </c>
      <c r="J27" s="220">
        <v>143</v>
      </c>
      <c r="K27" s="220">
        <v>97</v>
      </c>
      <c r="L27" s="220">
        <v>85</v>
      </c>
      <c r="M27" s="220">
        <v>136</v>
      </c>
      <c r="N27" s="220">
        <v>120</v>
      </c>
      <c r="O27" s="220">
        <v>29</v>
      </c>
      <c r="P27" s="220">
        <v>95</v>
      </c>
      <c r="Q27" s="220">
        <v>6</v>
      </c>
      <c r="R27" s="220">
        <v>104</v>
      </c>
      <c r="S27" s="220">
        <v>54</v>
      </c>
      <c r="T27" s="220">
        <v>60</v>
      </c>
    </row>
    <row r="28" spans="1:20" ht="2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5">
      <c r="A29" s="1"/>
      <c r="B29" s="44" t="s">
        <v>23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6.5" hidden="1" customHeight="1" thickBot="1" x14ac:dyDescent="0.3">
      <c r="A31" s="45"/>
      <c r="B31" s="253" t="s">
        <v>24</v>
      </c>
      <c r="C31" s="254"/>
      <c r="D31" s="254"/>
      <c r="E31" s="255"/>
      <c r="F31" s="216" t="s">
        <v>25</v>
      </c>
      <c r="G31" s="216" t="s">
        <v>306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9" customHeight="1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32.25" thickBot="1" x14ac:dyDescent="0.3">
      <c r="A33" s="1"/>
      <c r="B33" s="48">
        <v>1</v>
      </c>
      <c r="C33" s="49" t="s">
        <v>26</v>
      </c>
      <c r="D33" s="50"/>
      <c r="E33" s="50"/>
      <c r="F33" s="50"/>
      <c r="G33" s="51"/>
      <c r="H33" s="20" t="s">
        <v>27</v>
      </c>
      <c r="I33" s="20" t="s">
        <v>27</v>
      </c>
      <c r="J33" s="20" t="s">
        <v>27</v>
      </c>
      <c r="K33" s="20" t="s">
        <v>27</v>
      </c>
      <c r="L33" s="20" t="s">
        <v>27</v>
      </c>
      <c r="M33" s="20" t="s">
        <v>27</v>
      </c>
      <c r="N33" s="20" t="s">
        <v>27</v>
      </c>
      <c r="O33" s="20" t="s">
        <v>27</v>
      </c>
      <c r="P33" s="20" t="s">
        <v>27</v>
      </c>
      <c r="Q33" s="20" t="s">
        <v>27</v>
      </c>
      <c r="R33" s="20" t="s">
        <v>27</v>
      </c>
      <c r="S33" s="20" t="s">
        <v>27</v>
      </c>
      <c r="T33" s="20" t="s">
        <v>27</v>
      </c>
    </row>
    <row r="34" spans="1:20" ht="32.25" thickBot="1" x14ac:dyDescent="0.3">
      <c r="A34" s="1"/>
      <c r="B34" s="21" t="s">
        <v>6</v>
      </c>
      <c r="C34" s="52" t="s">
        <v>28</v>
      </c>
      <c r="D34" s="53"/>
      <c r="E34" s="53"/>
      <c r="F34" s="53"/>
      <c r="G34" s="54"/>
      <c r="H34" s="23">
        <f>H24</f>
        <v>1374.86</v>
      </c>
      <c r="I34" s="23">
        <f t="shared" ref="I34:T34" si="0">I24</f>
        <v>1368.5</v>
      </c>
      <c r="J34" s="23">
        <f t="shared" si="0"/>
        <v>3352.07</v>
      </c>
      <c r="K34" s="23">
        <f t="shared" si="0"/>
        <v>1626.86</v>
      </c>
      <c r="L34" s="23">
        <f t="shared" si="0"/>
        <v>1477.63</v>
      </c>
      <c r="M34" s="23">
        <f t="shared" si="0"/>
        <v>2522.4299999999998</v>
      </c>
      <c r="N34" s="23">
        <f t="shared" si="0"/>
        <v>2062.62</v>
      </c>
      <c r="O34" s="23">
        <f t="shared" si="0"/>
        <v>1327.91</v>
      </c>
      <c r="P34" s="23">
        <f t="shared" si="0"/>
        <v>1596.98</v>
      </c>
      <c r="Q34" s="23">
        <f t="shared" si="0"/>
        <v>1321.11</v>
      </c>
      <c r="R34" s="23">
        <f t="shared" si="0"/>
        <v>1818.34</v>
      </c>
      <c r="S34" s="23">
        <f t="shared" si="0"/>
        <v>1388.57</v>
      </c>
      <c r="T34" s="23">
        <f t="shared" si="0"/>
        <v>1396.95</v>
      </c>
    </row>
    <row r="35" spans="1:20" ht="16.5" customHeight="1" thickBot="1" x14ac:dyDescent="0.3">
      <c r="A35" s="1"/>
      <c r="B35" s="21" t="s">
        <v>8</v>
      </c>
      <c r="C35" s="52" t="s">
        <v>29</v>
      </c>
      <c r="D35" s="53"/>
      <c r="E35" s="53"/>
      <c r="F35" s="53"/>
      <c r="G35" s="5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6.5" customHeight="1" thickBot="1" x14ac:dyDescent="0.3">
      <c r="A36" s="1"/>
      <c r="B36" s="21" t="s">
        <v>11</v>
      </c>
      <c r="C36" s="52" t="s">
        <v>30</v>
      </c>
      <c r="D36" s="53"/>
      <c r="E36" s="53"/>
      <c r="F36" s="53"/>
      <c r="G36" s="55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6.5" customHeight="1" thickBot="1" x14ac:dyDescent="0.3">
      <c r="A37" s="1"/>
      <c r="B37" s="21" t="s">
        <v>13</v>
      </c>
      <c r="C37" s="52" t="s">
        <v>31</v>
      </c>
      <c r="D37" s="53"/>
      <c r="E37" s="53"/>
      <c r="F37" s="53"/>
      <c r="G37" s="55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6.5" customHeight="1" thickBot="1" x14ac:dyDescent="0.3">
      <c r="A38" s="1"/>
      <c r="B38" s="21" t="s">
        <v>15</v>
      </c>
      <c r="C38" s="52" t="s">
        <v>32</v>
      </c>
      <c r="D38" s="53"/>
      <c r="E38" s="53"/>
      <c r="F38" s="53"/>
      <c r="G38" s="5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6.5" customHeight="1" thickBot="1" x14ac:dyDescent="0.3">
      <c r="A39" s="1"/>
      <c r="B39" s="56" t="s">
        <v>33</v>
      </c>
      <c r="C39" s="57"/>
      <c r="D39" s="57"/>
      <c r="E39" s="57"/>
      <c r="F39" s="57"/>
      <c r="G39" s="58"/>
      <c r="H39" s="59">
        <f t="shared" ref="H39:T39" si="1">SUM(H34:H38)</f>
        <v>1374.86</v>
      </c>
      <c r="I39" s="59">
        <f t="shared" si="1"/>
        <v>1368.5</v>
      </c>
      <c r="J39" s="59">
        <f t="shared" si="1"/>
        <v>3352.07</v>
      </c>
      <c r="K39" s="59">
        <f t="shared" si="1"/>
        <v>1626.86</v>
      </c>
      <c r="L39" s="59">
        <f t="shared" si="1"/>
        <v>1477.63</v>
      </c>
      <c r="M39" s="59">
        <f t="shared" si="1"/>
        <v>2522.4299999999998</v>
      </c>
      <c r="N39" s="59">
        <f t="shared" si="1"/>
        <v>2062.62</v>
      </c>
      <c r="O39" s="59">
        <f t="shared" si="1"/>
        <v>1327.91</v>
      </c>
      <c r="P39" s="59">
        <f t="shared" si="1"/>
        <v>1596.98</v>
      </c>
      <c r="Q39" s="59">
        <f t="shared" si="1"/>
        <v>1321.11</v>
      </c>
      <c r="R39" s="59">
        <f t="shared" si="1"/>
        <v>1818.34</v>
      </c>
      <c r="S39" s="59">
        <f t="shared" si="1"/>
        <v>1388.57</v>
      </c>
      <c r="T39" s="59">
        <f t="shared" si="1"/>
        <v>1396.95</v>
      </c>
    </row>
    <row r="40" spans="1:20" ht="9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1.25" customHeight="1" x14ac:dyDescent="0.25">
      <c r="A41" s="1"/>
      <c r="B41" s="1"/>
      <c r="C41" s="1"/>
      <c r="D41" s="1"/>
      <c r="E41" s="1"/>
      <c r="F41" s="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ht="15.75" customHeight="1" x14ac:dyDescent="0.25">
      <c r="A42" s="1"/>
      <c r="B42" s="44" t="s">
        <v>34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1:20" ht="15.75" customHeight="1" x14ac:dyDescent="0.25">
      <c r="A43" s="1"/>
      <c r="B43" s="3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 x14ac:dyDescent="0.25">
      <c r="A44" s="1"/>
      <c r="B44" s="61" t="s">
        <v>35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.75" customHeight="1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32.25" customHeight="1" thickBot="1" x14ac:dyDescent="0.3">
      <c r="A46" s="1"/>
      <c r="B46" s="48" t="s">
        <v>36</v>
      </c>
      <c r="C46" s="62" t="s">
        <v>37</v>
      </c>
      <c r="D46" s="50"/>
      <c r="E46" s="50"/>
      <c r="F46" s="50"/>
      <c r="G46" s="214" t="s">
        <v>303</v>
      </c>
      <c r="H46" s="20" t="s">
        <v>27</v>
      </c>
      <c r="I46" s="20" t="s">
        <v>27</v>
      </c>
      <c r="J46" s="20" t="s">
        <v>27</v>
      </c>
      <c r="K46" s="20" t="s">
        <v>27</v>
      </c>
      <c r="L46" s="20" t="s">
        <v>27</v>
      </c>
      <c r="M46" s="20" t="s">
        <v>27</v>
      </c>
      <c r="N46" s="20" t="s">
        <v>27</v>
      </c>
      <c r="O46" s="20" t="s">
        <v>27</v>
      </c>
      <c r="P46" s="20" t="s">
        <v>27</v>
      </c>
      <c r="Q46" s="20" t="s">
        <v>27</v>
      </c>
      <c r="R46" s="20" t="s">
        <v>27</v>
      </c>
      <c r="S46" s="20" t="s">
        <v>27</v>
      </c>
      <c r="T46" s="20" t="s">
        <v>27</v>
      </c>
    </row>
    <row r="47" spans="1:20" ht="16.5" customHeight="1" thickBot="1" x14ac:dyDescent="0.3">
      <c r="A47" s="1"/>
      <c r="B47" s="21" t="s">
        <v>6</v>
      </c>
      <c r="C47" s="52" t="s">
        <v>38</v>
      </c>
      <c r="D47" s="53"/>
      <c r="E47" s="53"/>
      <c r="F47" s="53"/>
      <c r="G47" s="76">
        <v>8.3299999999999999E-2</v>
      </c>
      <c r="H47" s="23">
        <f>ROUND(H39*$G$47,2)</f>
        <v>114.53</v>
      </c>
      <c r="I47" s="23">
        <f>ROUND(I39*$G$47,2)</f>
        <v>114</v>
      </c>
      <c r="J47" s="23">
        <f t="shared" ref="J47:T47" si="2">ROUND(J39*$G$47,2)</f>
        <v>279.23</v>
      </c>
      <c r="K47" s="23">
        <f t="shared" si="2"/>
        <v>135.52000000000001</v>
      </c>
      <c r="L47" s="23">
        <f t="shared" si="2"/>
        <v>123.09</v>
      </c>
      <c r="M47" s="23">
        <f t="shared" si="2"/>
        <v>210.12</v>
      </c>
      <c r="N47" s="23">
        <f t="shared" si="2"/>
        <v>171.82</v>
      </c>
      <c r="O47" s="23">
        <f t="shared" si="2"/>
        <v>110.61</v>
      </c>
      <c r="P47" s="23">
        <f t="shared" si="2"/>
        <v>133.03</v>
      </c>
      <c r="Q47" s="23">
        <f t="shared" si="2"/>
        <v>110.05</v>
      </c>
      <c r="R47" s="23">
        <f t="shared" si="2"/>
        <v>151.47</v>
      </c>
      <c r="S47" s="23">
        <f t="shared" si="2"/>
        <v>115.67</v>
      </c>
      <c r="T47" s="23">
        <f t="shared" si="2"/>
        <v>116.37</v>
      </c>
    </row>
    <row r="48" spans="1:20" ht="16.5" customHeight="1" thickBot="1" x14ac:dyDescent="0.3">
      <c r="A48" s="1"/>
      <c r="B48" s="21" t="s">
        <v>8</v>
      </c>
      <c r="C48" s="52" t="s">
        <v>39</v>
      </c>
      <c r="D48" s="53"/>
      <c r="E48" s="53"/>
      <c r="F48" s="53"/>
      <c r="G48" s="76">
        <v>0.121</v>
      </c>
      <c r="H48" s="23">
        <f t="shared" ref="H48:T48" si="3">ROUND(H39*$G$48,2)</f>
        <v>166.36</v>
      </c>
      <c r="I48" s="23">
        <f t="shared" si="3"/>
        <v>165.59</v>
      </c>
      <c r="J48" s="23">
        <f t="shared" si="3"/>
        <v>405.6</v>
      </c>
      <c r="K48" s="23">
        <f t="shared" si="3"/>
        <v>196.85</v>
      </c>
      <c r="L48" s="23">
        <f t="shared" si="3"/>
        <v>178.79</v>
      </c>
      <c r="M48" s="23">
        <f t="shared" si="3"/>
        <v>305.20999999999998</v>
      </c>
      <c r="N48" s="23">
        <f t="shared" si="3"/>
        <v>249.58</v>
      </c>
      <c r="O48" s="23">
        <f t="shared" si="3"/>
        <v>160.68</v>
      </c>
      <c r="P48" s="23">
        <f t="shared" si="3"/>
        <v>193.23</v>
      </c>
      <c r="Q48" s="23">
        <f t="shared" si="3"/>
        <v>159.85</v>
      </c>
      <c r="R48" s="23">
        <f t="shared" si="3"/>
        <v>220.02</v>
      </c>
      <c r="S48" s="23">
        <f t="shared" si="3"/>
        <v>168.02</v>
      </c>
      <c r="T48" s="23">
        <f t="shared" si="3"/>
        <v>169.03</v>
      </c>
    </row>
    <row r="49" spans="1:20" ht="16.5" customHeight="1" thickBot="1" x14ac:dyDescent="0.3">
      <c r="A49" s="1"/>
      <c r="B49" s="49" t="s">
        <v>33</v>
      </c>
      <c r="C49" s="50"/>
      <c r="D49" s="50"/>
      <c r="E49" s="50"/>
      <c r="F49" s="50"/>
      <c r="G49" s="215">
        <f>G47+G48</f>
        <v>0.20429999999999998</v>
      </c>
      <c r="H49" s="64">
        <f t="shared" ref="H49:T49" si="4">ROUND(SUM(H47:H48),2)</f>
        <v>280.89</v>
      </c>
      <c r="I49" s="64">
        <f t="shared" si="4"/>
        <v>279.58999999999997</v>
      </c>
      <c r="J49" s="64">
        <f t="shared" si="4"/>
        <v>684.83</v>
      </c>
      <c r="K49" s="64">
        <f t="shared" si="4"/>
        <v>332.37</v>
      </c>
      <c r="L49" s="64">
        <f t="shared" si="4"/>
        <v>301.88</v>
      </c>
      <c r="M49" s="64">
        <f t="shared" si="4"/>
        <v>515.33000000000004</v>
      </c>
      <c r="N49" s="64">
        <f t="shared" si="4"/>
        <v>421.4</v>
      </c>
      <c r="O49" s="64">
        <f t="shared" si="4"/>
        <v>271.29000000000002</v>
      </c>
      <c r="P49" s="64">
        <f t="shared" si="4"/>
        <v>326.26</v>
      </c>
      <c r="Q49" s="64">
        <f t="shared" si="4"/>
        <v>269.89999999999998</v>
      </c>
      <c r="R49" s="64">
        <f t="shared" si="4"/>
        <v>371.49</v>
      </c>
      <c r="S49" s="64">
        <f t="shared" si="4"/>
        <v>283.69</v>
      </c>
      <c r="T49" s="64">
        <f t="shared" si="4"/>
        <v>285.39999999999998</v>
      </c>
    </row>
    <row r="50" spans="1:20" ht="10.5" customHeight="1" x14ac:dyDescent="0.25">
      <c r="A50" s="1"/>
      <c r="B50" s="1"/>
      <c r="C50" s="1"/>
      <c r="D50" s="1"/>
      <c r="E50" s="1"/>
      <c r="F50" s="1"/>
      <c r="G50" s="1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</row>
    <row r="51" spans="1:20" ht="7.5" customHeight="1" x14ac:dyDescent="0.25">
      <c r="A51" s="1"/>
      <c r="B51" s="1"/>
      <c r="C51" s="1"/>
      <c r="D51" s="1"/>
      <c r="E51" s="1"/>
      <c r="F51" s="1"/>
      <c r="G51" s="1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</row>
    <row r="52" spans="1:20" ht="31.5" customHeight="1" x14ac:dyDescent="0.25">
      <c r="A52" s="1"/>
      <c r="B52" s="61" t="s">
        <v>40</v>
      </c>
      <c r="C52" s="65"/>
      <c r="D52" s="65"/>
      <c r="E52" s="65"/>
      <c r="F52" s="65"/>
      <c r="G52" s="6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</row>
    <row r="53" spans="1:20" ht="15.75" customHeight="1" thickBot="1" x14ac:dyDescent="0.3">
      <c r="A53" s="1"/>
      <c r="B53" s="1"/>
      <c r="C53" s="1"/>
      <c r="D53" s="1"/>
      <c r="E53" s="1"/>
      <c r="F53" s="1"/>
      <c r="G53" s="1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</row>
    <row r="54" spans="1:20" ht="16.5" thickBot="1" x14ac:dyDescent="0.3">
      <c r="A54" s="1"/>
      <c r="B54" s="48" t="s">
        <v>41</v>
      </c>
      <c r="C54" s="250" t="s">
        <v>42</v>
      </c>
      <c r="D54" s="251"/>
      <c r="E54" s="251"/>
      <c r="F54" s="252"/>
      <c r="G54" s="20" t="s">
        <v>303</v>
      </c>
      <c r="H54" s="63" t="s">
        <v>27</v>
      </c>
      <c r="I54" s="63" t="s">
        <v>27</v>
      </c>
      <c r="J54" s="63" t="s">
        <v>27</v>
      </c>
      <c r="K54" s="63" t="s">
        <v>27</v>
      </c>
      <c r="L54" s="63" t="s">
        <v>27</v>
      </c>
      <c r="M54" s="63" t="s">
        <v>27</v>
      </c>
      <c r="N54" s="63" t="s">
        <v>27</v>
      </c>
      <c r="O54" s="63" t="s">
        <v>27</v>
      </c>
      <c r="P54" s="63" t="s">
        <v>27</v>
      </c>
      <c r="Q54" s="63" t="s">
        <v>27</v>
      </c>
      <c r="R54" s="63" t="s">
        <v>27</v>
      </c>
      <c r="S54" s="63" t="s">
        <v>27</v>
      </c>
      <c r="T54" s="63" t="s">
        <v>27</v>
      </c>
    </row>
    <row r="55" spans="1:20" ht="15.75" customHeight="1" thickBot="1" x14ac:dyDescent="0.3">
      <c r="A55" s="1"/>
      <c r="B55" s="21" t="s">
        <v>6</v>
      </c>
      <c r="C55" s="66" t="s">
        <v>44</v>
      </c>
      <c r="D55" s="67"/>
      <c r="E55" s="67"/>
      <c r="F55" s="68"/>
      <c r="G55" s="68">
        <v>0.2</v>
      </c>
      <c r="H55" s="23">
        <f t="shared" ref="H55:T55" si="5">ROUND((H49+H39)*$G$55,2)</f>
        <v>331.15</v>
      </c>
      <c r="I55" s="23">
        <f t="shared" si="5"/>
        <v>329.62</v>
      </c>
      <c r="J55" s="23">
        <f t="shared" si="5"/>
        <v>807.38</v>
      </c>
      <c r="K55" s="23">
        <f t="shared" si="5"/>
        <v>391.85</v>
      </c>
      <c r="L55" s="23">
        <f t="shared" si="5"/>
        <v>355.9</v>
      </c>
      <c r="M55" s="23">
        <f t="shared" si="5"/>
        <v>607.54999999999995</v>
      </c>
      <c r="N55" s="23">
        <f t="shared" si="5"/>
        <v>496.8</v>
      </c>
      <c r="O55" s="23">
        <f t="shared" si="5"/>
        <v>319.83999999999997</v>
      </c>
      <c r="P55" s="23">
        <f t="shared" si="5"/>
        <v>384.65</v>
      </c>
      <c r="Q55" s="23">
        <f t="shared" si="5"/>
        <v>318.2</v>
      </c>
      <c r="R55" s="23">
        <f t="shared" si="5"/>
        <v>437.97</v>
      </c>
      <c r="S55" s="23">
        <f t="shared" si="5"/>
        <v>334.45</v>
      </c>
      <c r="T55" s="23">
        <f t="shared" si="5"/>
        <v>336.47</v>
      </c>
    </row>
    <row r="56" spans="1:20" ht="15.75" customHeight="1" thickBot="1" x14ac:dyDescent="0.3">
      <c r="A56" s="1"/>
      <c r="B56" s="21" t="s">
        <v>8</v>
      </c>
      <c r="C56" s="66" t="s">
        <v>45</v>
      </c>
      <c r="D56" s="67"/>
      <c r="E56" s="67"/>
      <c r="F56" s="68"/>
      <c r="G56" s="68">
        <v>2.5000000000000001E-2</v>
      </c>
      <c r="H56" s="23">
        <f t="shared" ref="H56:T56" si="6">ROUND((H49+H39)*$G$56,2)</f>
        <v>41.39</v>
      </c>
      <c r="I56" s="23">
        <f t="shared" si="6"/>
        <v>41.2</v>
      </c>
      <c r="J56" s="23">
        <f t="shared" si="6"/>
        <v>100.92</v>
      </c>
      <c r="K56" s="23">
        <f t="shared" si="6"/>
        <v>48.98</v>
      </c>
      <c r="L56" s="23">
        <f t="shared" si="6"/>
        <v>44.49</v>
      </c>
      <c r="M56" s="23">
        <f t="shared" si="6"/>
        <v>75.94</v>
      </c>
      <c r="N56" s="23">
        <f t="shared" si="6"/>
        <v>62.1</v>
      </c>
      <c r="O56" s="23">
        <f t="shared" si="6"/>
        <v>39.979999999999997</v>
      </c>
      <c r="P56" s="23">
        <f t="shared" si="6"/>
        <v>48.08</v>
      </c>
      <c r="Q56" s="23">
        <f t="shared" si="6"/>
        <v>39.78</v>
      </c>
      <c r="R56" s="23">
        <f t="shared" si="6"/>
        <v>54.75</v>
      </c>
      <c r="S56" s="23">
        <f t="shared" si="6"/>
        <v>41.81</v>
      </c>
      <c r="T56" s="23">
        <f t="shared" si="6"/>
        <v>42.06</v>
      </c>
    </row>
    <row r="57" spans="1:20" ht="15.75" customHeight="1" thickBot="1" x14ac:dyDescent="0.3">
      <c r="A57" s="1"/>
      <c r="B57" s="21" t="s">
        <v>11</v>
      </c>
      <c r="C57" s="66" t="s">
        <v>46</v>
      </c>
      <c r="D57" s="67"/>
      <c r="E57" s="67"/>
      <c r="F57" s="68"/>
      <c r="G57" s="68">
        <v>0.03</v>
      </c>
      <c r="H57" s="23">
        <f t="shared" ref="H57:T57" si="7">ROUND((H49+H39)*$G$57,2)</f>
        <v>49.67</v>
      </c>
      <c r="I57" s="23">
        <f t="shared" si="7"/>
        <v>49.44</v>
      </c>
      <c r="J57" s="23">
        <f t="shared" si="7"/>
        <v>121.11</v>
      </c>
      <c r="K57" s="23">
        <f t="shared" si="7"/>
        <v>58.78</v>
      </c>
      <c r="L57" s="23">
        <f t="shared" si="7"/>
        <v>53.39</v>
      </c>
      <c r="M57" s="23">
        <f t="shared" si="7"/>
        <v>91.13</v>
      </c>
      <c r="N57" s="23">
        <f t="shared" si="7"/>
        <v>74.52</v>
      </c>
      <c r="O57" s="23">
        <f t="shared" si="7"/>
        <v>47.98</v>
      </c>
      <c r="P57" s="23">
        <f t="shared" si="7"/>
        <v>57.7</v>
      </c>
      <c r="Q57" s="23">
        <f t="shared" si="7"/>
        <v>47.73</v>
      </c>
      <c r="R57" s="23">
        <f t="shared" si="7"/>
        <v>65.69</v>
      </c>
      <c r="S57" s="23">
        <f t="shared" si="7"/>
        <v>50.17</v>
      </c>
      <c r="T57" s="23">
        <f t="shared" si="7"/>
        <v>50.47</v>
      </c>
    </row>
    <row r="58" spans="1:20" ht="15.75" customHeight="1" thickBot="1" x14ac:dyDescent="0.3">
      <c r="A58" s="1"/>
      <c r="B58" s="21" t="s">
        <v>13</v>
      </c>
      <c r="C58" s="66" t="s">
        <v>47</v>
      </c>
      <c r="D58" s="67"/>
      <c r="E58" s="67"/>
      <c r="F58" s="68"/>
      <c r="G58" s="68">
        <v>1.4999999999999999E-2</v>
      </c>
      <c r="H58" s="23">
        <f t="shared" ref="H58:T58" si="8">ROUND((H49+H39)*$G$58,2)</f>
        <v>24.84</v>
      </c>
      <c r="I58" s="23">
        <f t="shared" si="8"/>
        <v>24.72</v>
      </c>
      <c r="J58" s="23">
        <f t="shared" si="8"/>
        <v>60.55</v>
      </c>
      <c r="K58" s="23">
        <f t="shared" si="8"/>
        <v>29.39</v>
      </c>
      <c r="L58" s="23">
        <f t="shared" si="8"/>
        <v>26.69</v>
      </c>
      <c r="M58" s="23">
        <f t="shared" si="8"/>
        <v>45.57</v>
      </c>
      <c r="N58" s="23">
        <f t="shared" si="8"/>
        <v>37.26</v>
      </c>
      <c r="O58" s="23">
        <f t="shared" si="8"/>
        <v>23.99</v>
      </c>
      <c r="P58" s="23">
        <f t="shared" si="8"/>
        <v>28.85</v>
      </c>
      <c r="Q58" s="23">
        <f t="shared" si="8"/>
        <v>23.87</v>
      </c>
      <c r="R58" s="23">
        <f t="shared" si="8"/>
        <v>32.85</v>
      </c>
      <c r="S58" s="23">
        <f t="shared" si="8"/>
        <v>25.08</v>
      </c>
      <c r="T58" s="23">
        <f t="shared" si="8"/>
        <v>25.24</v>
      </c>
    </row>
    <row r="59" spans="1:20" ht="15.75" customHeight="1" thickBot="1" x14ac:dyDescent="0.3">
      <c r="A59" s="1"/>
      <c r="B59" s="21" t="s">
        <v>15</v>
      </c>
      <c r="C59" s="66" t="s">
        <v>48</v>
      </c>
      <c r="D59" s="67"/>
      <c r="E59" s="67"/>
      <c r="F59" s="68"/>
      <c r="G59" s="68">
        <v>0.01</v>
      </c>
      <c r="H59" s="23">
        <f t="shared" ref="H59:T59" si="9">ROUND((H49+H39)*$G$59,2)</f>
        <v>16.559999999999999</v>
      </c>
      <c r="I59" s="23">
        <f t="shared" si="9"/>
        <v>16.48</v>
      </c>
      <c r="J59" s="23">
        <f t="shared" si="9"/>
        <v>40.369999999999997</v>
      </c>
      <c r="K59" s="23">
        <f t="shared" si="9"/>
        <v>19.59</v>
      </c>
      <c r="L59" s="23">
        <f t="shared" si="9"/>
        <v>17.8</v>
      </c>
      <c r="M59" s="23">
        <f t="shared" si="9"/>
        <v>30.38</v>
      </c>
      <c r="N59" s="23">
        <f t="shared" si="9"/>
        <v>24.84</v>
      </c>
      <c r="O59" s="23">
        <f t="shared" si="9"/>
        <v>15.99</v>
      </c>
      <c r="P59" s="23">
        <f t="shared" si="9"/>
        <v>19.23</v>
      </c>
      <c r="Q59" s="23">
        <f t="shared" si="9"/>
        <v>15.91</v>
      </c>
      <c r="R59" s="23">
        <f t="shared" si="9"/>
        <v>21.9</v>
      </c>
      <c r="S59" s="23">
        <f t="shared" si="9"/>
        <v>16.72</v>
      </c>
      <c r="T59" s="23">
        <f t="shared" si="9"/>
        <v>16.82</v>
      </c>
    </row>
    <row r="60" spans="1:20" ht="15.75" customHeight="1" thickBot="1" x14ac:dyDescent="0.3">
      <c r="A60" s="1"/>
      <c r="B60" s="21" t="s">
        <v>49</v>
      </c>
      <c r="C60" s="66" t="s">
        <v>50</v>
      </c>
      <c r="D60" s="67"/>
      <c r="E60" s="67"/>
      <c r="F60" s="68"/>
      <c r="G60" s="68">
        <v>6.0000000000000001E-3</v>
      </c>
      <c r="H60" s="23">
        <f t="shared" ref="H60:T60" si="10">ROUND((H49+H39)*$G$60,2)</f>
        <v>9.93</v>
      </c>
      <c r="I60" s="23">
        <f t="shared" si="10"/>
        <v>9.89</v>
      </c>
      <c r="J60" s="23">
        <f t="shared" si="10"/>
        <v>24.22</v>
      </c>
      <c r="K60" s="23">
        <f t="shared" si="10"/>
        <v>11.76</v>
      </c>
      <c r="L60" s="23">
        <f t="shared" si="10"/>
        <v>10.68</v>
      </c>
      <c r="M60" s="23">
        <f t="shared" si="10"/>
        <v>18.23</v>
      </c>
      <c r="N60" s="23">
        <f t="shared" si="10"/>
        <v>14.9</v>
      </c>
      <c r="O60" s="23">
        <f t="shared" si="10"/>
        <v>9.6</v>
      </c>
      <c r="P60" s="23">
        <f t="shared" si="10"/>
        <v>11.54</v>
      </c>
      <c r="Q60" s="23">
        <f t="shared" si="10"/>
        <v>9.5500000000000007</v>
      </c>
      <c r="R60" s="23">
        <f t="shared" si="10"/>
        <v>13.14</v>
      </c>
      <c r="S60" s="23">
        <f t="shared" si="10"/>
        <v>10.029999999999999</v>
      </c>
      <c r="T60" s="23">
        <f t="shared" si="10"/>
        <v>10.09</v>
      </c>
    </row>
    <row r="61" spans="1:20" ht="15.75" customHeight="1" thickBot="1" x14ac:dyDescent="0.3">
      <c r="A61" s="1"/>
      <c r="B61" s="21" t="s">
        <v>51</v>
      </c>
      <c r="C61" s="66" t="s">
        <v>52</v>
      </c>
      <c r="D61" s="67"/>
      <c r="E61" s="67"/>
      <c r="F61" s="68"/>
      <c r="G61" s="68">
        <v>2E-3</v>
      </c>
      <c r="H61" s="23">
        <f t="shared" ref="H61:T61" si="11">ROUND((H49+H39)*$G$61,2)</f>
        <v>3.31</v>
      </c>
      <c r="I61" s="23">
        <f t="shared" si="11"/>
        <v>3.3</v>
      </c>
      <c r="J61" s="23">
        <f t="shared" si="11"/>
        <v>8.07</v>
      </c>
      <c r="K61" s="23">
        <f t="shared" si="11"/>
        <v>3.92</v>
      </c>
      <c r="L61" s="23">
        <f t="shared" si="11"/>
        <v>3.56</v>
      </c>
      <c r="M61" s="23">
        <f t="shared" si="11"/>
        <v>6.08</v>
      </c>
      <c r="N61" s="23">
        <f t="shared" si="11"/>
        <v>4.97</v>
      </c>
      <c r="O61" s="23">
        <f t="shared" si="11"/>
        <v>3.2</v>
      </c>
      <c r="P61" s="23">
        <f t="shared" si="11"/>
        <v>3.85</v>
      </c>
      <c r="Q61" s="23">
        <f t="shared" si="11"/>
        <v>3.18</v>
      </c>
      <c r="R61" s="23">
        <f t="shared" si="11"/>
        <v>4.38</v>
      </c>
      <c r="S61" s="23">
        <f t="shared" si="11"/>
        <v>3.34</v>
      </c>
      <c r="T61" s="23">
        <f t="shared" si="11"/>
        <v>3.36</v>
      </c>
    </row>
    <row r="62" spans="1:20" ht="15.75" customHeight="1" thickBot="1" x14ac:dyDescent="0.3">
      <c r="A62" s="1"/>
      <c r="B62" s="21" t="s">
        <v>53</v>
      </c>
      <c r="C62" s="66" t="s">
        <v>54</v>
      </c>
      <c r="D62" s="67"/>
      <c r="E62" s="67"/>
      <c r="F62" s="68"/>
      <c r="G62" s="68">
        <v>0.08</v>
      </c>
      <c r="H62" s="23">
        <f t="shared" ref="H62:T62" si="12">ROUND((H49+H39)*$G$62,2)</f>
        <v>132.46</v>
      </c>
      <c r="I62" s="23">
        <f t="shared" si="12"/>
        <v>131.85</v>
      </c>
      <c r="J62" s="23">
        <f t="shared" si="12"/>
        <v>322.95</v>
      </c>
      <c r="K62" s="23">
        <f t="shared" si="12"/>
        <v>156.74</v>
      </c>
      <c r="L62" s="23">
        <f t="shared" si="12"/>
        <v>142.36000000000001</v>
      </c>
      <c r="M62" s="23">
        <f t="shared" si="12"/>
        <v>243.02</v>
      </c>
      <c r="N62" s="23">
        <f t="shared" si="12"/>
        <v>198.72</v>
      </c>
      <c r="O62" s="23">
        <f t="shared" si="12"/>
        <v>127.94</v>
      </c>
      <c r="P62" s="23">
        <f t="shared" si="12"/>
        <v>153.86000000000001</v>
      </c>
      <c r="Q62" s="23">
        <f t="shared" si="12"/>
        <v>127.28</v>
      </c>
      <c r="R62" s="23">
        <f t="shared" si="12"/>
        <v>175.19</v>
      </c>
      <c r="S62" s="23">
        <f t="shared" si="12"/>
        <v>133.78</v>
      </c>
      <c r="T62" s="23">
        <f t="shared" si="12"/>
        <v>134.59</v>
      </c>
    </row>
    <row r="63" spans="1:20" ht="24" customHeight="1" thickBot="1" x14ac:dyDescent="0.3">
      <c r="A63" s="1"/>
      <c r="B63" s="49" t="s">
        <v>33</v>
      </c>
      <c r="C63" s="50"/>
      <c r="D63" s="50"/>
      <c r="E63" s="50"/>
      <c r="F63" s="69"/>
      <c r="G63" s="70">
        <f>SUM(G55:G62)</f>
        <v>0.36800000000000005</v>
      </c>
      <c r="H63" s="64">
        <f t="shared" ref="H63:T63" si="13">ROUND(SUM(H55:H62),2)</f>
        <v>609.30999999999995</v>
      </c>
      <c r="I63" s="64">
        <f t="shared" si="13"/>
        <v>606.5</v>
      </c>
      <c r="J63" s="64">
        <f t="shared" si="13"/>
        <v>1485.57</v>
      </c>
      <c r="K63" s="64">
        <f t="shared" si="13"/>
        <v>721.01</v>
      </c>
      <c r="L63" s="64">
        <f t="shared" si="13"/>
        <v>654.87</v>
      </c>
      <c r="M63" s="64">
        <f t="shared" si="13"/>
        <v>1117.9000000000001</v>
      </c>
      <c r="N63" s="64">
        <f t="shared" si="13"/>
        <v>914.11</v>
      </c>
      <c r="O63" s="64">
        <f t="shared" si="13"/>
        <v>588.52</v>
      </c>
      <c r="P63" s="64">
        <f t="shared" si="13"/>
        <v>707.76</v>
      </c>
      <c r="Q63" s="64">
        <f t="shared" si="13"/>
        <v>585.5</v>
      </c>
      <c r="R63" s="64">
        <f t="shared" si="13"/>
        <v>805.87</v>
      </c>
      <c r="S63" s="64">
        <f t="shared" si="13"/>
        <v>615.38</v>
      </c>
      <c r="T63" s="64">
        <f t="shared" si="13"/>
        <v>619.1</v>
      </c>
    </row>
    <row r="64" spans="1:20" ht="15.75" customHeight="1" x14ac:dyDescent="0.25">
      <c r="A64" s="1"/>
      <c r="B64" s="1"/>
      <c r="C64" s="1"/>
      <c r="D64" s="1"/>
      <c r="E64" s="1"/>
      <c r="F64" s="1"/>
      <c r="G64" s="1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</row>
    <row r="65" spans="1:20" ht="15.75" customHeight="1" x14ac:dyDescent="0.25">
      <c r="A65" s="1"/>
      <c r="B65" s="1"/>
      <c r="C65" s="1"/>
      <c r="D65" s="1"/>
      <c r="E65" s="1"/>
      <c r="F65" s="1"/>
      <c r="G65" s="1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</row>
    <row r="66" spans="1:20" ht="15.75" customHeight="1" x14ac:dyDescent="0.25">
      <c r="A66" s="1"/>
      <c r="B66" s="61" t="s">
        <v>55</v>
      </c>
      <c r="C66" s="61"/>
      <c r="D66" s="61"/>
      <c r="E66" s="61"/>
      <c r="F66" s="61"/>
      <c r="G66" s="61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</row>
    <row r="67" spans="1:20" ht="15.75" customHeight="1" thickBot="1" x14ac:dyDescent="0.3">
      <c r="A67" s="1"/>
      <c r="B67" s="1"/>
      <c r="C67" s="1"/>
      <c r="D67" s="1"/>
      <c r="E67" s="1"/>
      <c r="F67" s="1"/>
      <c r="G67" s="1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</row>
    <row r="68" spans="1:20" ht="16.5" customHeight="1" thickBot="1" x14ac:dyDescent="0.3">
      <c r="A68" s="1"/>
      <c r="B68" s="48" t="s">
        <v>56</v>
      </c>
      <c r="C68" s="62" t="s">
        <v>57</v>
      </c>
      <c r="D68" s="71"/>
      <c r="E68" s="71"/>
      <c r="F68" s="71"/>
      <c r="G68" s="72"/>
      <c r="H68" s="63" t="s">
        <v>27</v>
      </c>
      <c r="I68" s="63" t="s">
        <v>27</v>
      </c>
      <c r="J68" s="63" t="s">
        <v>27</v>
      </c>
      <c r="K68" s="63" t="s">
        <v>27</v>
      </c>
      <c r="L68" s="63" t="s">
        <v>27</v>
      </c>
      <c r="M68" s="63" t="s">
        <v>27</v>
      </c>
      <c r="N68" s="63" t="s">
        <v>27</v>
      </c>
      <c r="O68" s="63" t="s">
        <v>27</v>
      </c>
      <c r="P68" s="63" t="s">
        <v>27</v>
      </c>
      <c r="Q68" s="63" t="s">
        <v>27</v>
      </c>
      <c r="R68" s="63" t="s">
        <v>27</v>
      </c>
      <c r="S68" s="63" t="s">
        <v>27</v>
      </c>
      <c r="T68" s="63" t="s">
        <v>27</v>
      </c>
    </row>
    <row r="69" spans="1:20" ht="15" customHeight="1" thickBot="1" x14ac:dyDescent="0.3">
      <c r="A69" s="1"/>
      <c r="B69" s="21" t="s">
        <v>6</v>
      </c>
      <c r="C69" s="17" t="s">
        <v>58</v>
      </c>
      <c r="D69" s="18"/>
      <c r="E69" s="18"/>
      <c r="F69" s="18"/>
      <c r="G69" s="73"/>
      <c r="H69" s="23">
        <f>ROUND(IF(('02 Transporte e Alimentação'!$E$20*2*22)-H34*0.06&lt;0,"0",('02 Transporte e Alimentação'!$E$20*2*22)-H34*0.06),2)</f>
        <v>133.11000000000001</v>
      </c>
      <c r="I69" s="23">
        <f>ROUND(IF(('02 Transporte e Alimentação'!$E$20*2*22)-I34*0.06&lt;0,"0",('02 Transporte e Alimentação'!$E$20*2*22)-I34*0.06),2)</f>
        <v>133.49</v>
      </c>
      <c r="J69" s="23">
        <f>ROUND(IF(('02 Transporte e Alimentação'!$E$20*2*22)-J34*0.06&lt;0,"0",('02 Transporte e Alimentação'!$E$20*2*22)-J34*0.06),2)</f>
        <v>14.48</v>
      </c>
      <c r="K69" s="23">
        <f>ROUND(IF(('02 Transporte e Alimentação'!$E$20*2*22)-K34*0.06&lt;0,"0",('02 Transporte e Alimentação'!$E$20*2*22)-K34*0.06),2)</f>
        <v>117.99</v>
      </c>
      <c r="L69" s="23">
        <f>ROUND(IF(('02 Transporte e Alimentação'!$E$20*2*22)-L34*0.06&lt;0,"0",('02 Transporte e Alimentação'!$E$20*2*22)-L34*0.06),2)</f>
        <v>126.94</v>
      </c>
      <c r="M69" s="23">
        <f>ROUND(IF(('02 Transporte e Alimentação'!$E$20*2*22)-M34*0.06&lt;0,"0",('02 Transporte e Alimentação'!$E$20*2*22)-M34*0.06),2)</f>
        <v>64.25</v>
      </c>
      <c r="N69" s="23">
        <f>ROUND(IF(('02 Transporte e Alimentação'!$E$20*2*22)-N34*0.06&lt;0,"0",('02 Transporte e Alimentação'!$E$20*2*22)-N34*0.06),2)</f>
        <v>91.84</v>
      </c>
      <c r="O69" s="23">
        <f>ROUND(IF(('02 Transporte e Alimentação'!$E$20*2*22)-O34*0.06&lt;0,"0",('02 Transporte e Alimentação'!$E$20*2*22)-O34*0.06),2)</f>
        <v>135.93</v>
      </c>
      <c r="P69" s="23">
        <f>ROUND(IF(('02 Transporte e Alimentação'!$E$20*2*22)-P34*0.06&lt;0,"0",('02 Transporte e Alimentação'!$E$20*2*22)-P34*0.06),2)</f>
        <v>119.78</v>
      </c>
      <c r="Q69" s="23">
        <f>ROUND(IF(('02 Transporte e Alimentação'!$E$20*2*22)-Q34*0.06&lt;0,"0",('02 Transporte e Alimentação'!$E$20*2*22)-Q34*0.06),2)</f>
        <v>136.33000000000001</v>
      </c>
      <c r="R69" s="23">
        <f>ROUND(IF(('02 Transporte e Alimentação'!$E$20*2*22)-R34*0.06&lt;0,"0",('02 Transporte e Alimentação'!$E$20*2*22)-R34*0.06),2)</f>
        <v>106.5</v>
      </c>
      <c r="S69" s="23">
        <f>ROUND(IF(('02 Transporte e Alimentação'!$E$20*2*22)-S34*0.06&lt;0,"0",('02 Transporte e Alimentação'!$E$20*2*22)-S34*0.06),2)</f>
        <v>132.29</v>
      </c>
      <c r="T69" s="23">
        <f>ROUND(IF(('02 Transporte e Alimentação'!$E$20*2*22)-T34*0.06&lt;0,"0",('02 Transporte e Alimentação'!$E$20*2*22)-T34*0.06),2)</f>
        <v>131.78</v>
      </c>
    </row>
    <row r="70" spans="1:20" ht="16.5" customHeight="1" thickBot="1" x14ac:dyDescent="0.3">
      <c r="A70" s="1"/>
      <c r="B70" s="21" t="s">
        <v>8</v>
      </c>
      <c r="C70" s="17" t="s">
        <v>59</v>
      </c>
      <c r="D70" s="18"/>
      <c r="E70" s="18"/>
      <c r="F70" s="18"/>
      <c r="G70" s="73"/>
      <c r="H70" s="23">
        <f t="shared" ref="H70:T70" si="14">ROUND((14.28*22)-(0.2*(14.28*22)),2)</f>
        <v>251.33</v>
      </c>
      <c r="I70" s="23">
        <f t="shared" si="14"/>
        <v>251.33</v>
      </c>
      <c r="J70" s="23">
        <f t="shared" si="14"/>
        <v>251.33</v>
      </c>
      <c r="K70" s="23">
        <f t="shared" si="14"/>
        <v>251.33</v>
      </c>
      <c r="L70" s="23">
        <f t="shared" si="14"/>
        <v>251.33</v>
      </c>
      <c r="M70" s="23">
        <f t="shared" si="14"/>
        <v>251.33</v>
      </c>
      <c r="N70" s="23">
        <f t="shared" si="14"/>
        <v>251.33</v>
      </c>
      <c r="O70" s="23">
        <f t="shared" si="14"/>
        <v>251.33</v>
      </c>
      <c r="P70" s="23">
        <f t="shared" si="14"/>
        <v>251.33</v>
      </c>
      <c r="Q70" s="23">
        <f t="shared" si="14"/>
        <v>251.33</v>
      </c>
      <c r="R70" s="23">
        <f t="shared" si="14"/>
        <v>251.33</v>
      </c>
      <c r="S70" s="23">
        <f t="shared" si="14"/>
        <v>251.33</v>
      </c>
      <c r="T70" s="23">
        <f t="shared" si="14"/>
        <v>251.33</v>
      </c>
    </row>
    <row r="71" spans="1:20" ht="16.5" customHeight="1" thickBot="1" x14ac:dyDescent="0.3">
      <c r="A71" s="1"/>
      <c r="B71" s="21" t="s">
        <v>11</v>
      </c>
      <c r="C71" s="17" t="s">
        <v>60</v>
      </c>
      <c r="D71" s="18"/>
      <c r="E71" s="18"/>
      <c r="F71" s="18"/>
      <c r="G71" s="73"/>
      <c r="H71" s="23">
        <v>146</v>
      </c>
      <c r="I71" s="23">
        <v>146</v>
      </c>
      <c r="J71" s="23">
        <v>146</v>
      </c>
      <c r="K71" s="23">
        <v>146</v>
      </c>
      <c r="L71" s="23">
        <v>146</v>
      </c>
      <c r="M71" s="23">
        <v>146</v>
      </c>
      <c r="N71" s="23">
        <v>146</v>
      </c>
      <c r="O71" s="23">
        <v>146</v>
      </c>
      <c r="P71" s="23">
        <v>146</v>
      </c>
      <c r="Q71" s="23">
        <v>146</v>
      </c>
      <c r="R71" s="23">
        <v>146</v>
      </c>
      <c r="S71" s="23">
        <v>146</v>
      </c>
      <c r="T71" s="23">
        <v>146</v>
      </c>
    </row>
    <row r="72" spans="1:20" ht="16.5" customHeight="1" thickBot="1" x14ac:dyDescent="0.3">
      <c r="A72" s="1"/>
      <c r="B72" s="21" t="s">
        <v>13</v>
      </c>
      <c r="C72" s="17" t="s">
        <v>61</v>
      </c>
      <c r="D72" s="18"/>
      <c r="E72" s="18"/>
      <c r="F72" s="18"/>
      <c r="G72" s="73"/>
      <c r="H72" s="23">
        <v>12.11</v>
      </c>
      <c r="I72" s="23">
        <v>12.11</v>
      </c>
      <c r="J72" s="23">
        <v>12.11</v>
      </c>
      <c r="K72" s="23">
        <v>12.11</v>
      </c>
      <c r="L72" s="23">
        <v>12.11</v>
      </c>
      <c r="M72" s="23">
        <v>12.11</v>
      </c>
      <c r="N72" s="23">
        <v>12.11</v>
      </c>
      <c r="O72" s="23">
        <v>12.11</v>
      </c>
      <c r="P72" s="23">
        <v>12.11</v>
      </c>
      <c r="Q72" s="23">
        <v>12.11</v>
      </c>
      <c r="R72" s="23">
        <v>12.11</v>
      </c>
      <c r="S72" s="23">
        <v>12.11</v>
      </c>
      <c r="T72" s="23">
        <v>12.11</v>
      </c>
    </row>
    <row r="73" spans="1:20" ht="16.5" customHeight="1" thickBot="1" x14ac:dyDescent="0.3">
      <c r="A73" s="1"/>
      <c r="B73" s="21" t="s">
        <v>15</v>
      </c>
      <c r="C73" s="17" t="s">
        <v>62</v>
      </c>
      <c r="D73" s="18"/>
      <c r="E73" s="18"/>
      <c r="F73" s="18"/>
      <c r="G73" s="73"/>
      <c r="H73" s="23">
        <v>4.1500000000000004</v>
      </c>
      <c r="I73" s="23">
        <v>4.1500000000000004</v>
      </c>
      <c r="J73" s="23">
        <v>4.1500000000000004</v>
      </c>
      <c r="K73" s="23">
        <v>4.1500000000000004</v>
      </c>
      <c r="L73" s="23">
        <v>4.1500000000000004</v>
      </c>
      <c r="M73" s="23">
        <v>4.1500000000000004</v>
      </c>
      <c r="N73" s="23">
        <v>4.1500000000000004</v>
      </c>
      <c r="O73" s="23">
        <v>4.1500000000000004</v>
      </c>
      <c r="P73" s="23">
        <v>4.1500000000000004</v>
      </c>
      <c r="Q73" s="23">
        <v>4.1500000000000004</v>
      </c>
      <c r="R73" s="23">
        <v>4.1500000000000004</v>
      </c>
      <c r="S73" s="23">
        <v>4.1500000000000004</v>
      </c>
      <c r="T73" s="23">
        <v>4.1500000000000004</v>
      </c>
    </row>
    <row r="74" spans="1:20" ht="15.75" hidden="1" customHeight="1" x14ac:dyDescent="0.25">
      <c r="A74" s="1"/>
      <c r="B74" s="21" t="s">
        <v>15</v>
      </c>
      <c r="C74" s="52"/>
      <c r="D74" s="52"/>
      <c r="E74" s="52"/>
      <c r="F74" s="52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15.75" hidden="1" customHeight="1" x14ac:dyDescent="0.25">
      <c r="A75" s="1"/>
      <c r="B75" s="21" t="s">
        <v>49</v>
      </c>
      <c r="C75" s="52"/>
      <c r="D75" s="52"/>
      <c r="E75" s="52"/>
      <c r="F75" s="52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5.75" hidden="1" customHeight="1" x14ac:dyDescent="0.25">
      <c r="A76" s="1"/>
      <c r="B76" s="21" t="s">
        <v>51</v>
      </c>
      <c r="C76" s="52"/>
      <c r="D76" s="52"/>
      <c r="E76" s="52"/>
      <c r="F76" s="5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5.75" hidden="1" customHeight="1" x14ac:dyDescent="0.25">
      <c r="A77" s="1"/>
      <c r="B77" s="21" t="s">
        <v>53</v>
      </c>
      <c r="C77" s="52"/>
      <c r="D77" s="52"/>
      <c r="E77" s="52"/>
      <c r="F77" s="52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6.5" customHeight="1" thickBot="1" x14ac:dyDescent="0.3">
      <c r="A78" s="1"/>
      <c r="B78" s="49" t="s">
        <v>33</v>
      </c>
      <c r="C78" s="50"/>
      <c r="D78" s="50"/>
      <c r="E78" s="50"/>
      <c r="F78" s="50"/>
      <c r="G78" s="63"/>
      <c r="H78" s="64">
        <f t="shared" ref="H78:T78" si="15">SUM(H69:H77)</f>
        <v>546.70000000000005</v>
      </c>
      <c r="I78" s="64">
        <f t="shared" si="15"/>
        <v>547.08000000000004</v>
      </c>
      <c r="J78" s="64">
        <f t="shared" si="15"/>
        <v>428.07</v>
      </c>
      <c r="K78" s="64">
        <f t="shared" si="15"/>
        <v>531.57999999999993</v>
      </c>
      <c r="L78" s="64">
        <f t="shared" si="15"/>
        <v>540.53</v>
      </c>
      <c r="M78" s="64">
        <f t="shared" si="15"/>
        <v>477.84000000000003</v>
      </c>
      <c r="N78" s="64">
        <f t="shared" si="15"/>
        <v>505.43</v>
      </c>
      <c r="O78" s="64">
        <f t="shared" si="15"/>
        <v>549.52</v>
      </c>
      <c r="P78" s="64">
        <f t="shared" si="15"/>
        <v>533.37</v>
      </c>
      <c r="Q78" s="64">
        <f t="shared" si="15"/>
        <v>549.92000000000007</v>
      </c>
      <c r="R78" s="64">
        <f t="shared" si="15"/>
        <v>520.09</v>
      </c>
      <c r="S78" s="64">
        <f t="shared" si="15"/>
        <v>545.88</v>
      </c>
      <c r="T78" s="64">
        <f t="shared" si="15"/>
        <v>545.37</v>
      </c>
    </row>
    <row r="79" spans="1:20" ht="15.75" customHeight="1" x14ac:dyDescent="0.25">
      <c r="A79" s="1"/>
      <c r="B79" s="1"/>
      <c r="C79" s="1"/>
      <c r="D79" s="1"/>
      <c r="E79" s="1"/>
      <c r="F79" s="1"/>
      <c r="G79" s="1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</row>
    <row r="80" spans="1:20" ht="15.75" customHeight="1" x14ac:dyDescent="0.25">
      <c r="A80" s="1"/>
      <c r="B80" s="1"/>
      <c r="C80" s="1"/>
      <c r="D80" s="1"/>
      <c r="E80" s="1"/>
      <c r="F80" s="1"/>
      <c r="G80" s="1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</row>
    <row r="81" spans="1:20" ht="15.75" customHeight="1" x14ac:dyDescent="0.25">
      <c r="A81" s="1"/>
      <c r="B81" s="61" t="s">
        <v>63</v>
      </c>
      <c r="C81" s="61"/>
      <c r="D81" s="61"/>
      <c r="E81" s="61"/>
      <c r="F81" s="61"/>
      <c r="G81" s="61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</row>
    <row r="82" spans="1:20" ht="15.75" customHeight="1" thickBot="1" x14ac:dyDescent="0.3">
      <c r="A82" s="1"/>
      <c r="B82" s="1"/>
      <c r="C82" s="1"/>
      <c r="D82" s="1"/>
      <c r="E82" s="1"/>
      <c r="F82" s="1"/>
      <c r="G82" s="1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</row>
    <row r="83" spans="1:20" ht="16.5" customHeight="1" thickBot="1" x14ac:dyDescent="0.3">
      <c r="A83" s="1"/>
      <c r="B83" s="48">
        <v>2</v>
      </c>
      <c r="C83" s="62" t="s">
        <v>64</v>
      </c>
      <c r="D83" s="71"/>
      <c r="E83" s="71"/>
      <c r="F83" s="71"/>
      <c r="G83" s="72"/>
      <c r="H83" s="63" t="s">
        <v>27</v>
      </c>
      <c r="I83" s="63" t="s">
        <v>27</v>
      </c>
      <c r="J83" s="63" t="s">
        <v>27</v>
      </c>
      <c r="K83" s="63" t="s">
        <v>27</v>
      </c>
      <c r="L83" s="63" t="s">
        <v>27</v>
      </c>
      <c r="M83" s="63" t="s">
        <v>27</v>
      </c>
      <c r="N83" s="63" t="s">
        <v>27</v>
      </c>
      <c r="O83" s="63" t="s">
        <v>27</v>
      </c>
      <c r="P83" s="63" t="s">
        <v>27</v>
      </c>
      <c r="Q83" s="63" t="s">
        <v>27</v>
      </c>
      <c r="R83" s="63" t="s">
        <v>27</v>
      </c>
      <c r="S83" s="63" t="s">
        <v>27</v>
      </c>
      <c r="T83" s="63" t="s">
        <v>27</v>
      </c>
    </row>
    <row r="84" spans="1:20" ht="21" customHeight="1" thickBot="1" x14ac:dyDescent="0.3">
      <c r="A84" s="1"/>
      <c r="B84" s="21" t="s">
        <v>36</v>
      </c>
      <c r="C84" s="17" t="s">
        <v>37</v>
      </c>
      <c r="D84" s="18"/>
      <c r="E84" s="18"/>
      <c r="F84" s="18"/>
      <c r="G84" s="73"/>
      <c r="H84" s="23">
        <f t="shared" ref="H84:T84" si="16">H49</f>
        <v>280.89</v>
      </c>
      <c r="I84" s="23">
        <f t="shared" si="16"/>
        <v>279.58999999999997</v>
      </c>
      <c r="J84" s="23">
        <f t="shared" si="16"/>
        <v>684.83</v>
      </c>
      <c r="K84" s="23">
        <f t="shared" si="16"/>
        <v>332.37</v>
      </c>
      <c r="L84" s="23">
        <f t="shared" si="16"/>
        <v>301.88</v>
      </c>
      <c r="M84" s="23">
        <f t="shared" si="16"/>
        <v>515.33000000000004</v>
      </c>
      <c r="N84" s="23">
        <f t="shared" si="16"/>
        <v>421.4</v>
      </c>
      <c r="O84" s="23">
        <f t="shared" si="16"/>
        <v>271.29000000000002</v>
      </c>
      <c r="P84" s="23">
        <f t="shared" si="16"/>
        <v>326.26</v>
      </c>
      <c r="Q84" s="23">
        <f t="shared" si="16"/>
        <v>269.89999999999998</v>
      </c>
      <c r="R84" s="23">
        <f t="shared" si="16"/>
        <v>371.49</v>
      </c>
      <c r="S84" s="23">
        <f t="shared" si="16"/>
        <v>283.69</v>
      </c>
      <c r="T84" s="23">
        <f t="shared" si="16"/>
        <v>285.39999999999998</v>
      </c>
    </row>
    <row r="85" spans="1:20" ht="16.5" customHeight="1" thickBot="1" x14ac:dyDescent="0.3">
      <c r="A85" s="1"/>
      <c r="B85" s="21" t="s">
        <v>41</v>
      </c>
      <c r="C85" s="17" t="s">
        <v>42</v>
      </c>
      <c r="D85" s="18"/>
      <c r="E85" s="18"/>
      <c r="F85" s="18"/>
      <c r="G85" s="73"/>
      <c r="H85" s="23">
        <f t="shared" ref="H85:T85" si="17">H63</f>
        <v>609.30999999999995</v>
      </c>
      <c r="I85" s="23">
        <f t="shared" si="17"/>
        <v>606.5</v>
      </c>
      <c r="J85" s="23">
        <f t="shared" si="17"/>
        <v>1485.57</v>
      </c>
      <c r="K85" s="23">
        <f t="shared" si="17"/>
        <v>721.01</v>
      </c>
      <c r="L85" s="23">
        <f t="shared" si="17"/>
        <v>654.87</v>
      </c>
      <c r="M85" s="23">
        <f t="shared" si="17"/>
        <v>1117.9000000000001</v>
      </c>
      <c r="N85" s="23">
        <f t="shared" si="17"/>
        <v>914.11</v>
      </c>
      <c r="O85" s="23">
        <f t="shared" si="17"/>
        <v>588.52</v>
      </c>
      <c r="P85" s="23">
        <f t="shared" si="17"/>
        <v>707.76</v>
      </c>
      <c r="Q85" s="23">
        <f t="shared" si="17"/>
        <v>585.5</v>
      </c>
      <c r="R85" s="23">
        <f t="shared" si="17"/>
        <v>805.87</v>
      </c>
      <c r="S85" s="23">
        <f t="shared" si="17"/>
        <v>615.38</v>
      </c>
      <c r="T85" s="23">
        <f t="shared" si="17"/>
        <v>619.1</v>
      </c>
    </row>
    <row r="86" spans="1:20" ht="16.5" customHeight="1" thickBot="1" x14ac:dyDescent="0.3">
      <c r="A86" s="1"/>
      <c r="B86" s="21" t="s">
        <v>56</v>
      </c>
      <c r="C86" s="17" t="s">
        <v>57</v>
      </c>
      <c r="D86" s="18"/>
      <c r="E86" s="18"/>
      <c r="F86" s="18"/>
      <c r="G86" s="73"/>
      <c r="H86" s="23">
        <f t="shared" ref="H86:T86" si="18">H78</f>
        <v>546.70000000000005</v>
      </c>
      <c r="I86" s="23">
        <f t="shared" si="18"/>
        <v>547.08000000000004</v>
      </c>
      <c r="J86" s="23">
        <f t="shared" si="18"/>
        <v>428.07</v>
      </c>
      <c r="K86" s="23">
        <f t="shared" si="18"/>
        <v>531.57999999999993</v>
      </c>
      <c r="L86" s="23">
        <f t="shared" si="18"/>
        <v>540.53</v>
      </c>
      <c r="M86" s="23">
        <f t="shared" si="18"/>
        <v>477.84000000000003</v>
      </c>
      <c r="N86" s="23">
        <f t="shared" si="18"/>
        <v>505.43</v>
      </c>
      <c r="O86" s="23">
        <f t="shared" si="18"/>
        <v>549.52</v>
      </c>
      <c r="P86" s="23">
        <f t="shared" si="18"/>
        <v>533.37</v>
      </c>
      <c r="Q86" s="23">
        <f t="shared" si="18"/>
        <v>549.92000000000007</v>
      </c>
      <c r="R86" s="23">
        <f t="shared" si="18"/>
        <v>520.09</v>
      </c>
      <c r="S86" s="23">
        <f t="shared" si="18"/>
        <v>545.88</v>
      </c>
      <c r="T86" s="23">
        <f t="shared" si="18"/>
        <v>545.37</v>
      </c>
    </row>
    <row r="87" spans="1:20" ht="16.5" customHeight="1" thickBot="1" x14ac:dyDescent="0.3">
      <c r="A87" s="1"/>
      <c r="B87" s="56" t="s">
        <v>33</v>
      </c>
      <c r="C87" s="57"/>
      <c r="D87" s="57"/>
      <c r="E87" s="57"/>
      <c r="F87" s="57"/>
      <c r="G87" s="58"/>
      <c r="H87" s="59">
        <f t="shared" ref="H87:T87" si="19">ROUND(SUM(H84:H86),2)</f>
        <v>1436.9</v>
      </c>
      <c r="I87" s="59">
        <f t="shared" si="19"/>
        <v>1433.17</v>
      </c>
      <c r="J87" s="59">
        <f t="shared" si="19"/>
        <v>2598.4699999999998</v>
      </c>
      <c r="K87" s="59">
        <f t="shared" si="19"/>
        <v>1584.96</v>
      </c>
      <c r="L87" s="59">
        <f t="shared" si="19"/>
        <v>1497.28</v>
      </c>
      <c r="M87" s="59">
        <f t="shared" si="19"/>
        <v>2111.0700000000002</v>
      </c>
      <c r="N87" s="59">
        <f t="shared" si="19"/>
        <v>1840.94</v>
      </c>
      <c r="O87" s="59">
        <f t="shared" si="19"/>
        <v>1409.33</v>
      </c>
      <c r="P87" s="59">
        <f t="shared" si="19"/>
        <v>1567.39</v>
      </c>
      <c r="Q87" s="59">
        <f t="shared" si="19"/>
        <v>1405.32</v>
      </c>
      <c r="R87" s="59">
        <f t="shared" si="19"/>
        <v>1697.45</v>
      </c>
      <c r="S87" s="59">
        <f t="shared" si="19"/>
        <v>1444.95</v>
      </c>
      <c r="T87" s="59">
        <f t="shared" si="19"/>
        <v>1449.87</v>
      </c>
    </row>
    <row r="88" spans="1:20" ht="15.75" customHeight="1" x14ac:dyDescent="0.25">
      <c r="A88" s="1"/>
      <c r="B88" s="3"/>
      <c r="C88" s="1"/>
      <c r="D88" s="1"/>
      <c r="E88" s="1"/>
      <c r="F88" s="1"/>
      <c r="G88" s="1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</row>
    <row r="89" spans="1:20" ht="15.75" customHeight="1" x14ac:dyDescent="0.25">
      <c r="A89" s="1"/>
      <c r="B89" s="1"/>
      <c r="C89" s="1"/>
      <c r="D89" s="1"/>
      <c r="E89" s="1"/>
      <c r="F89" s="1"/>
      <c r="G89" s="1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</row>
    <row r="90" spans="1:20" ht="15.75" customHeight="1" x14ac:dyDescent="0.25">
      <c r="A90" s="1"/>
      <c r="B90" s="44" t="s">
        <v>65</v>
      </c>
      <c r="C90" s="44"/>
      <c r="D90" s="44"/>
      <c r="E90" s="44"/>
      <c r="F90" s="44"/>
      <c r="G90" s="44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</row>
    <row r="91" spans="1:20" ht="15.75" customHeight="1" thickBot="1" x14ac:dyDescent="0.3">
      <c r="A91" s="1"/>
      <c r="B91" s="1"/>
      <c r="C91" s="1"/>
      <c r="D91" s="1"/>
      <c r="E91" s="1"/>
      <c r="F91" s="1"/>
      <c r="G91" s="1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</row>
    <row r="92" spans="1:20" ht="16.5" thickBot="1" x14ac:dyDescent="0.3">
      <c r="A92" s="1"/>
      <c r="B92" s="48">
        <v>3</v>
      </c>
      <c r="C92" s="62" t="s">
        <v>66</v>
      </c>
      <c r="D92" s="71"/>
      <c r="E92" s="71"/>
      <c r="F92" s="71"/>
      <c r="G92" s="48" t="s">
        <v>303</v>
      </c>
      <c r="H92" s="63" t="s">
        <v>27</v>
      </c>
      <c r="I92" s="63" t="s">
        <v>27</v>
      </c>
      <c r="J92" s="63" t="s">
        <v>27</v>
      </c>
      <c r="K92" s="63" t="s">
        <v>27</v>
      </c>
      <c r="L92" s="63" t="s">
        <v>27</v>
      </c>
      <c r="M92" s="63" t="s">
        <v>27</v>
      </c>
      <c r="N92" s="63" t="s">
        <v>27</v>
      </c>
      <c r="O92" s="63" t="s">
        <v>27</v>
      </c>
      <c r="P92" s="63" t="s">
        <v>27</v>
      </c>
      <c r="Q92" s="63" t="s">
        <v>27</v>
      </c>
      <c r="R92" s="63" t="s">
        <v>27</v>
      </c>
      <c r="S92" s="63" t="s">
        <v>27</v>
      </c>
      <c r="T92" s="63" t="s">
        <v>27</v>
      </c>
    </row>
    <row r="93" spans="1:20" ht="16.5" customHeight="1" thickBot="1" x14ac:dyDescent="0.3">
      <c r="A93" s="1"/>
      <c r="B93" s="21" t="s">
        <v>6</v>
      </c>
      <c r="C93" s="17" t="s">
        <v>67</v>
      </c>
      <c r="D93" s="18"/>
      <c r="E93" s="18"/>
      <c r="F93" s="18"/>
      <c r="G93" s="76">
        <v>0.05</v>
      </c>
      <c r="H93" s="23">
        <f t="shared" ref="H93:T93" si="20">ROUND((H39/12)*$G$93,2)</f>
        <v>5.73</v>
      </c>
      <c r="I93" s="23">
        <f t="shared" si="20"/>
        <v>5.7</v>
      </c>
      <c r="J93" s="23">
        <f t="shared" si="20"/>
        <v>13.97</v>
      </c>
      <c r="K93" s="23">
        <f t="shared" si="20"/>
        <v>6.78</v>
      </c>
      <c r="L93" s="23">
        <f t="shared" si="20"/>
        <v>6.16</v>
      </c>
      <c r="M93" s="23">
        <f t="shared" si="20"/>
        <v>10.51</v>
      </c>
      <c r="N93" s="23">
        <f t="shared" si="20"/>
        <v>8.59</v>
      </c>
      <c r="O93" s="23">
        <f t="shared" si="20"/>
        <v>5.53</v>
      </c>
      <c r="P93" s="23">
        <f t="shared" si="20"/>
        <v>6.65</v>
      </c>
      <c r="Q93" s="23">
        <f t="shared" si="20"/>
        <v>5.5</v>
      </c>
      <c r="R93" s="23">
        <f t="shared" si="20"/>
        <v>7.58</v>
      </c>
      <c r="S93" s="23">
        <f t="shared" si="20"/>
        <v>5.79</v>
      </c>
      <c r="T93" s="23">
        <f t="shared" si="20"/>
        <v>5.82</v>
      </c>
    </row>
    <row r="94" spans="1:20" ht="16.5" customHeight="1" thickBot="1" x14ac:dyDescent="0.3">
      <c r="A94" s="1"/>
      <c r="B94" s="21" t="s">
        <v>8</v>
      </c>
      <c r="C94" s="17" t="s">
        <v>68</v>
      </c>
      <c r="D94" s="18"/>
      <c r="E94" s="18"/>
      <c r="F94" s="18"/>
      <c r="G94" s="76">
        <v>0.08</v>
      </c>
      <c r="H94" s="23">
        <f t="shared" ref="H94:T94" si="21">ROUND(H93*$G$94,2)</f>
        <v>0.46</v>
      </c>
      <c r="I94" s="23">
        <f t="shared" si="21"/>
        <v>0.46</v>
      </c>
      <c r="J94" s="23">
        <f t="shared" si="21"/>
        <v>1.1200000000000001</v>
      </c>
      <c r="K94" s="23">
        <f t="shared" si="21"/>
        <v>0.54</v>
      </c>
      <c r="L94" s="23">
        <f t="shared" si="21"/>
        <v>0.49</v>
      </c>
      <c r="M94" s="23">
        <f t="shared" si="21"/>
        <v>0.84</v>
      </c>
      <c r="N94" s="23">
        <f t="shared" si="21"/>
        <v>0.69</v>
      </c>
      <c r="O94" s="23">
        <f t="shared" si="21"/>
        <v>0.44</v>
      </c>
      <c r="P94" s="23">
        <f t="shared" si="21"/>
        <v>0.53</v>
      </c>
      <c r="Q94" s="23">
        <f t="shared" si="21"/>
        <v>0.44</v>
      </c>
      <c r="R94" s="23">
        <f t="shared" si="21"/>
        <v>0.61</v>
      </c>
      <c r="S94" s="23">
        <f t="shared" si="21"/>
        <v>0.46</v>
      </c>
      <c r="T94" s="23">
        <f t="shared" si="21"/>
        <v>0.47</v>
      </c>
    </row>
    <row r="95" spans="1:20" ht="16.5" customHeight="1" thickBot="1" x14ac:dyDescent="0.3">
      <c r="A95" s="1"/>
      <c r="B95" s="21" t="s">
        <v>11</v>
      </c>
      <c r="C95" s="17" t="s">
        <v>69</v>
      </c>
      <c r="D95" s="18"/>
      <c r="E95" s="18"/>
      <c r="F95" s="18"/>
      <c r="G95" s="76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16.5" customHeight="1" thickBot="1" x14ac:dyDescent="0.3">
      <c r="A96" s="1"/>
      <c r="B96" s="21" t="s">
        <v>13</v>
      </c>
      <c r="C96" s="17" t="s">
        <v>70</v>
      </c>
      <c r="D96" s="18"/>
      <c r="E96" s="18"/>
      <c r="F96" s="18"/>
      <c r="G96" s="76">
        <v>0.95</v>
      </c>
      <c r="H96" s="23">
        <f t="shared" ref="H96:T96" si="22">ROUND((((H39/30)/12)*7)*$G$96,2)</f>
        <v>25.4</v>
      </c>
      <c r="I96" s="23">
        <f t="shared" si="22"/>
        <v>25.28</v>
      </c>
      <c r="J96" s="23">
        <f t="shared" si="22"/>
        <v>61.92</v>
      </c>
      <c r="K96" s="23">
        <f t="shared" si="22"/>
        <v>30.05</v>
      </c>
      <c r="L96" s="23">
        <f t="shared" si="22"/>
        <v>27.3</v>
      </c>
      <c r="M96" s="23">
        <f t="shared" si="22"/>
        <v>46.59</v>
      </c>
      <c r="N96" s="23">
        <f t="shared" si="22"/>
        <v>38.1</v>
      </c>
      <c r="O96" s="23">
        <f t="shared" si="22"/>
        <v>24.53</v>
      </c>
      <c r="P96" s="23">
        <f t="shared" si="22"/>
        <v>29.5</v>
      </c>
      <c r="Q96" s="23">
        <f t="shared" si="22"/>
        <v>24.4</v>
      </c>
      <c r="R96" s="23">
        <f t="shared" si="22"/>
        <v>33.590000000000003</v>
      </c>
      <c r="S96" s="23">
        <f t="shared" si="22"/>
        <v>25.65</v>
      </c>
      <c r="T96" s="23">
        <f t="shared" si="22"/>
        <v>25.8</v>
      </c>
    </row>
    <row r="97" spans="1:20" ht="39.75" customHeight="1" thickBot="1" x14ac:dyDescent="0.3">
      <c r="A97" s="1"/>
      <c r="B97" s="75" t="s">
        <v>15</v>
      </c>
      <c r="C97" s="250" t="s">
        <v>71</v>
      </c>
      <c r="D97" s="251"/>
      <c r="E97" s="251"/>
      <c r="F97" s="252"/>
      <c r="G97" s="212">
        <f>G63</f>
        <v>0.36800000000000005</v>
      </c>
      <c r="H97" s="64">
        <f t="shared" ref="H97:T97" si="23">ROUND(H96*$G$63,2)</f>
        <v>9.35</v>
      </c>
      <c r="I97" s="64">
        <f t="shared" si="23"/>
        <v>9.3000000000000007</v>
      </c>
      <c r="J97" s="64">
        <f t="shared" si="23"/>
        <v>22.79</v>
      </c>
      <c r="K97" s="64">
        <f t="shared" si="23"/>
        <v>11.06</v>
      </c>
      <c r="L97" s="64">
        <f t="shared" si="23"/>
        <v>10.050000000000001</v>
      </c>
      <c r="M97" s="64">
        <f t="shared" si="23"/>
        <v>17.149999999999999</v>
      </c>
      <c r="N97" s="64">
        <f t="shared" si="23"/>
        <v>14.02</v>
      </c>
      <c r="O97" s="64">
        <f t="shared" si="23"/>
        <v>9.0299999999999994</v>
      </c>
      <c r="P97" s="64">
        <f t="shared" si="23"/>
        <v>10.86</v>
      </c>
      <c r="Q97" s="64">
        <f t="shared" si="23"/>
        <v>8.98</v>
      </c>
      <c r="R97" s="64">
        <f t="shared" si="23"/>
        <v>12.36</v>
      </c>
      <c r="S97" s="64">
        <f t="shared" si="23"/>
        <v>9.44</v>
      </c>
      <c r="T97" s="64">
        <f t="shared" si="23"/>
        <v>9.49</v>
      </c>
    </row>
    <row r="98" spans="1:20" ht="24" customHeight="1" thickBot="1" x14ac:dyDescent="0.3">
      <c r="A98" s="1"/>
      <c r="B98" s="21" t="s">
        <v>49</v>
      </c>
      <c r="C98" s="17" t="s">
        <v>72</v>
      </c>
      <c r="D98" s="18"/>
      <c r="E98" s="18"/>
      <c r="F98" s="18"/>
      <c r="G98" s="76">
        <v>0.04</v>
      </c>
      <c r="H98" s="23">
        <f t="shared" ref="H98:T98" si="24">ROUND(H39*$G$98,2)</f>
        <v>54.99</v>
      </c>
      <c r="I98" s="23">
        <f t="shared" si="24"/>
        <v>54.74</v>
      </c>
      <c r="J98" s="23">
        <f t="shared" si="24"/>
        <v>134.08000000000001</v>
      </c>
      <c r="K98" s="23">
        <f t="shared" si="24"/>
        <v>65.069999999999993</v>
      </c>
      <c r="L98" s="23">
        <f t="shared" si="24"/>
        <v>59.11</v>
      </c>
      <c r="M98" s="23">
        <f t="shared" si="24"/>
        <v>100.9</v>
      </c>
      <c r="N98" s="23">
        <f t="shared" si="24"/>
        <v>82.5</v>
      </c>
      <c r="O98" s="23">
        <f t="shared" si="24"/>
        <v>53.12</v>
      </c>
      <c r="P98" s="23">
        <f t="shared" si="24"/>
        <v>63.88</v>
      </c>
      <c r="Q98" s="23">
        <f t="shared" si="24"/>
        <v>52.84</v>
      </c>
      <c r="R98" s="23">
        <f t="shared" si="24"/>
        <v>72.73</v>
      </c>
      <c r="S98" s="23">
        <f t="shared" si="24"/>
        <v>55.54</v>
      </c>
      <c r="T98" s="23">
        <f t="shared" si="24"/>
        <v>55.88</v>
      </c>
    </row>
    <row r="99" spans="1:20" ht="16.5" customHeight="1" thickBot="1" x14ac:dyDescent="0.3">
      <c r="A99" s="1"/>
      <c r="B99" s="56" t="s">
        <v>33</v>
      </c>
      <c r="C99" s="57"/>
      <c r="D99" s="57"/>
      <c r="E99" s="57"/>
      <c r="F99" s="57"/>
      <c r="G99" s="58"/>
      <c r="H99" s="59">
        <f t="shared" ref="H99:T99" si="25">ROUND(SUM(H93:H98),2)</f>
        <v>95.93</v>
      </c>
      <c r="I99" s="59">
        <f t="shared" si="25"/>
        <v>95.48</v>
      </c>
      <c r="J99" s="59">
        <f t="shared" si="25"/>
        <v>233.88</v>
      </c>
      <c r="K99" s="59">
        <f t="shared" si="25"/>
        <v>113.5</v>
      </c>
      <c r="L99" s="59">
        <f t="shared" si="25"/>
        <v>103.11</v>
      </c>
      <c r="M99" s="59">
        <f t="shared" si="25"/>
        <v>175.99</v>
      </c>
      <c r="N99" s="59">
        <f t="shared" si="25"/>
        <v>143.9</v>
      </c>
      <c r="O99" s="59">
        <f t="shared" si="25"/>
        <v>92.65</v>
      </c>
      <c r="P99" s="59">
        <f t="shared" si="25"/>
        <v>111.42</v>
      </c>
      <c r="Q99" s="59">
        <f t="shared" si="25"/>
        <v>92.16</v>
      </c>
      <c r="R99" s="59">
        <f t="shared" si="25"/>
        <v>126.87</v>
      </c>
      <c r="S99" s="59">
        <f t="shared" si="25"/>
        <v>96.88</v>
      </c>
      <c r="T99" s="59">
        <f t="shared" si="25"/>
        <v>97.46</v>
      </c>
    </row>
    <row r="100" spans="1:20" ht="15.75" customHeight="1" x14ac:dyDescent="0.25">
      <c r="A100" s="1"/>
      <c r="B100" s="1"/>
      <c r="C100" s="1"/>
      <c r="D100" s="1"/>
      <c r="E100" s="1"/>
      <c r="F100" s="1"/>
      <c r="G100" s="1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</row>
    <row r="101" spans="1:20" ht="101.25" customHeight="1" x14ac:dyDescent="0.25">
      <c r="A101" s="1"/>
      <c r="B101" s="1"/>
      <c r="C101" s="1"/>
      <c r="D101" s="1"/>
      <c r="E101" s="1"/>
      <c r="F101" s="1"/>
      <c r="G101" s="1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</row>
    <row r="102" spans="1:20" ht="15.75" customHeight="1" x14ac:dyDescent="0.25">
      <c r="A102" s="1"/>
      <c r="B102" s="44" t="s">
        <v>73</v>
      </c>
      <c r="C102" s="44"/>
      <c r="D102" s="44"/>
      <c r="E102" s="44"/>
      <c r="F102" s="44"/>
      <c r="G102" s="44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</row>
    <row r="103" spans="1:20" ht="15.75" customHeight="1" x14ac:dyDescent="0.25">
      <c r="A103" s="1"/>
      <c r="B103" s="1"/>
      <c r="C103" s="1"/>
      <c r="D103" s="1"/>
      <c r="E103" s="1"/>
      <c r="F103" s="1"/>
      <c r="G103" s="1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</row>
    <row r="104" spans="1:20" ht="15.75" customHeight="1" x14ac:dyDescent="0.25">
      <c r="A104" s="1"/>
      <c r="B104" s="61" t="s">
        <v>74</v>
      </c>
      <c r="C104" s="61"/>
      <c r="D104" s="61"/>
      <c r="E104" s="61"/>
      <c r="F104" s="61"/>
      <c r="G104" s="61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</row>
    <row r="105" spans="1:20" ht="15.75" customHeight="1" thickBot="1" x14ac:dyDescent="0.3">
      <c r="A105" s="1"/>
      <c r="B105" s="31"/>
      <c r="C105" s="1"/>
      <c r="D105" s="1"/>
      <c r="E105" s="1"/>
      <c r="F105" s="1"/>
      <c r="G105" s="1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</row>
    <row r="106" spans="1:20" ht="16.5" thickBot="1" x14ac:dyDescent="0.3">
      <c r="A106" s="1"/>
      <c r="B106" s="48" t="s">
        <v>75</v>
      </c>
      <c r="C106" s="62" t="s">
        <v>76</v>
      </c>
      <c r="D106" s="71"/>
      <c r="E106" s="71"/>
      <c r="F106" s="71"/>
      <c r="G106" s="48" t="s">
        <v>303</v>
      </c>
      <c r="H106" s="63" t="s">
        <v>27</v>
      </c>
      <c r="I106" s="63" t="s">
        <v>27</v>
      </c>
      <c r="J106" s="63" t="s">
        <v>27</v>
      </c>
      <c r="K106" s="63" t="s">
        <v>27</v>
      </c>
      <c r="L106" s="63" t="s">
        <v>27</v>
      </c>
      <c r="M106" s="63" t="s">
        <v>27</v>
      </c>
      <c r="N106" s="63" t="s">
        <v>27</v>
      </c>
      <c r="O106" s="63" t="s">
        <v>27</v>
      </c>
      <c r="P106" s="63" t="s">
        <v>27</v>
      </c>
      <c r="Q106" s="63" t="s">
        <v>27</v>
      </c>
      <c r="R106" s="63" t="s">
        <v>27</v>
      </c>
      <c r="S106" s="63" t="s">
        <v>27</v>
      </c>
      <c r="T106" s="63" t="s">
        <v>27</v>
      </c>
    </row>
    <row r="107" spans="1:20" ht="16.5" customHeight="1" thickBot="1" x14ac:dyDescent="0.3">
      <c r="A107" s="1"/>
      <c r="B107" s="21" t="s">
        <v>6</v>
      </c>
      <c r="C107" s="17" t="s">
        <v>77</v>
      </c>
      <c r="D107" s="18"/>
      <c r="E107" s="18"/>
      <c r="F107" s="18"/>
      <c r="G107" s="76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ht="16.5" customHeight="1" thickBot="1" x14ac:dyDescent="0.3">
      <c r="A108" s="1"/>
      <c r="B108" s="21" t="s">
        <v>8</v>
      </c>
      <c r="C108" s="17" t="s">
        <v>78</v>
      </c>
      <c r="D108" s="18"/>
      <c r="E108" s="18"/>
      <c r="F108" s="18"/>
      <c r="G108" s="76">
        <v>2.87E-2</v>
      </c>
      <c r="H108" s="23">
        <f t="shared" ref="H108:T108" si="26">ROUND(H39*$G$108,2)</f>
        <v>39.46</v>
      </c>
      <c r="I108" s="23">
        <f t="shared" si="26"/>
        <v>39.28</v>
      </c>
      <c r="J108" s="23">
        <f t="shared" si="26"/>
        <v>96.2</v>
      </c>
      <c r="K108" s="23">
        <f t="shared" si="26"/>
        <v>46.69</v>
      </c>
      <c r="L108" s="23">
        <f t="shared" si="26"/>
        <v>42.41</v>
      </c>
      <c r="M108" s="23">
        <f t="shared" si="26"/>
        <v>72.39</v>
      </c>
      <c r="N108" s="23">
        <f t="shared" si="26"/>
        <v>59.2</v>
      </c>
      <c r="O108" s="23">
        <f t="shared" si="26"/>
        <v>38.11</v>
      </c>
      <c r="P108" s="23">
        <f t="shared" si="26"/>
        <v>45.83</v>
      </c>
      <c r="Q108" s="23">
        <f t="shared" si="26"/>
        <v>37.92</v>
      </c>
      <c r="R108" s="23">
        <f t="shared" si="26"/>
        <v>52.19</v>
      </c>
      <c r="S108" s="23">
        <f t="shared" si="26"/>
        <v>39.85</v>
      </c>
      <c r="T108" s="23">
        <f t="shared" si="26"/>
        <v>40.090000000000003</v>
      </c>
    </row>
    <row r="109" spans="1:20" ht="16.5" customHeight="1" thickBot="1" x14ac:dyDescent="0.3">
      <c r="A109" s="1"/>
      <c r="B109" s="21" t="s">
        <v>11</v>
      </c>
      <c r="C109" s="17" t="s">
        <v>315</v>
      </c>
      <c r="D109" s="18"/>
      <c r="E109" s="18"/>
      <c r="F109" s="18"/>
      <c r="G109" s="76">
        <v>2.0000000000000001E-4</v>
      </c>
      <c r="H109" s="23">
        <f t="shared" ref="H109:T109" si="27">ROUND(H39*$G$109,2)</f>
        <v>0.27</v>
      </c>
      <c r="I109" s="23">
        <f t="shared" si="27"/>
        <v>0.27</v>
      </c>
      <c r="J109" s="23">
        <f t="shared" si="27"/>
        <v>0.67</v>
      </c>
      <c r="K109" s="23">
        <f t="shared" si="27"/>
        <v>0.33</v>
      </c>
      <c r="L109" s="23">
        <f t="shared" si="27"/>
        <v>0.3</v>
      </c>
      <c r="M109" s="23">
        <f t="shared" si="27"/>
        <v>0.5</v>
      </c>
      <c r="N109" s="23">
        <f t="shared" si="27"/>
        <v>0.41</v>
      </c>
      <c r="O109" s="23">
        <f t="shared" si="27"/>
        <v>0.27</v>
      </c>
      <c r="P109" s="23">
        <f t="shared" si="27"/>
        <v>0.32</v>
      </c>
      <c r="Q109" s="23">
        <f t="shared" si="27"/>
        <v>0.26</v>
      </c>
      <c r="R109" s="23">
        <f t="shared" si="27"/>
        <v>0.36</v>
      </c>
      <c r="S109" s="23">
        <f t="shared" si="27"/>
        <v>0.28000000000000003</v>
      </c>
      <c r="T109" s="23">
        <f t="shared" si="27"/>
        <v>0.28000000000000003</v>
      </c>
    </row>
    <row r="110" spans="1:20" ht="16.5" customHeight="1" thickBot="1" x14ac:dyDescent="0.3">
      <c r="A110" s="1"/>
      <c r="B110" s="21" t="s">
        <v>13</v>
      </c>
      <c r="C110" s="17" t="s">
        <v>79</v>
      </c>
      <c r="D110" s="18"/>
      <c r="E110" s="18"/>
      <c r="F110" s="18"/>
      <c r="G110" s="76">
        <v>5.4000000000000003E-3</v>
      </c>
      <c r="H110" s="23">
        <f t="shared" ref="H110:T110" si="28">ROUND(H39*$G$110,2)</f>
        <v>7.42</v>
      </c>
      <c r="I110" s="23">
        <f t="shared" si="28"/>
        <v>7.39</v>
      </c>
      <c r="J110" s="23">
        <f t="shared" si="28"/>
        <v>18.100000000000001</v>
      </c>
      <c r="K110" s="23">
        <f t="shared" si="28"/>
        <v>8.7899999999999991</v>
      </c>
      <c r="L110" s="23">
        <f t="shared" si="28"/>
        <v>7.98</v>
      </c>
      <c r="M110" s="23">
        <f t="shared" si="28"/>
        <v>13.62</v>
      </c>
      <c r="N110" s="23">
        <f t="shared" si="28"/>
        <v>11.14</v>
      </c>
      <c r="O110" s="23">
        <f t="shared" si="28"/>
        <v>7.17</v>
      </c>
      <c r="P110" s="23">
        <f t="shared" si="28"/>
        <v>8.6199999999999992</v>
      </c>
      <c r="Q110" s="23">
        <f t="shared" si="28"/>
        <v>7.13</v>
      </c>
      <c r="R110" s="23">
        <f t="shared" si="28"/>
        <v>9.82</v>
      </c>
      <c r="S110" s="23">
        <f t="shared" si="28"/>
        <v>7.5</v>
      </c>
      <c r="T110" s="23">
        <f t="shared" si="28"/>
        <v>7.54</v>
      </c>
    </row>
    <row r="111" spans="1:20" ht="16.5" customHeight="1" thickBot="1" x14ac:dyDescent="0.3">
      <c r="A111" s="1"/>
      <c r="B111" s="21" t="s">
        <v>15</v>
      </c>
      <c r="C111" s="17" t="s">
        <v>80</v>
      </c>
      <c r="D111" s="18"/>
      <c r="E111" s="18"/>
      <c r="F111" s="18"/>
      <c r="G111" s="76">
        <v>3.3E-3</v>
      </c>
      <c r="H111" s="23">
        <f t="shared" ref="H111:T111" si="29">ROUND(H39*$G$111,2)</f>
        <v>4.54</v>
      </c>
      <c r="I111" s="23">
        <f t="shared" si="29"/>
        <v>4.5199999999999996</v>
      </c>
      <c r="J111" s="23">
        <f t="shared" si="29"/>
        <v>11.06</v>
      </c>
      <c r="K111" s="23">
        <f t="shared" si="29"/>
        <v>5.37</v>
      </c>
      <c r="L111" s="23">
        <f t="shared" si="29"/>
        <v>4.88</v>
      </c>
      <c r="M111" s="23">
        <f t="shared" si="29"/>
        <v>8.32</v>
      </c>
      <c r="N111" s="23">
        <f t="shared" si="29"/>
        <v>6.81</v>
      </c>
      <c r="O111" s="23">
        <f t="shared" si="29"/>
        <v>4.38</v>
      </c>
      <c r="P111" s="23">
        <f t="shared" si="29"/>
        <v>5.27</v>
      </c>
      <c r="Q111" s="23">
        <f t="shared" si="29"/>
        <v>4.3600000000000003</v>
      </c>
      <c r="R111" s="23">
        <f t="shared" si="29"/>
        <v>6</v>
      </c>
      <c r="S111" s="23">
        <f t="shared" si="29"/>
        <v>4.58</v>
      </c>
      <c r="T111" s="23">
        <f t="shared" si="29"/>
        <v>4.6100000000000003</v>
      </c>
    </row>
    <row r="112" spans="1:20" ht="16.5" customHeight="1" thickBot="1" x14ac:dyDescent="0.3">
      <c r="A112" s="1"/>
      <c r="B112" s="21" t="s">
        <v>49</v>
      </c>
      <c r="C112" s="17" t="s">
        <v>81</v>
      </c>
      <c r="D112" s="18"/>
      <c r="E112" s="18"/>
      <c r="F112" s="18"/>
      <c r="G112" s="76"/>
      <c r="H112" s="23">
        <f t="shared" ref="H112:T112" si="30">ROUND(H39*$G$112,2)</f>
        <v>0</v>
      </c>
      <c r="I112" s="23">
        <f t="shared" si="30"/>
        <v>0</v>
      </c>
      <c r="J112" s="23">
        <f t="shared" si="30"/>
        <v>0</v>
      </c>
      <c r="K112" s="23">
        <f t="shared" si="30"/>
        <v>0</v>
      </c>
      <c r="L112" s="23">
        <f t="shared" si="30"/>
        <v>0</v>
      </c>
      <c r="M112" s="23">
        <f t="shared" si="30"/>
        <v>0</v>
      </c>
      <c r="N112" s="23">
        <f t="shared" si="30"/>
        <v>0</v>
      </c>
      <c r="O112" s="23">
        <f t="shared" si="30"/>
        <v>0</v>
      </c>
      <c r="P112" s="23">
        <f t="shared" si="30"/>
        <v>0</v>
      </c>
      <c r="Q112" s="23">
        <f t="shared" si="30"/>
        <v>0</v>
      </c>
      <c r="R112" s="23">
        <f t="shared" si="30"/>
        <v>0</v>
      </c>
      <c r="S112" s="23">
        <f t="shared" si="30"/>
        <v>0</v>
      </c>
      <c r="T112" s="23">
        <f t="shared" si="30"/>
        <v>0</v>
      </c>
    </row>
    <row r="113" spans="1:20" ht="16.5" customHeight="1" thickBot="1" x14ac:dyDescent="0.3">
      <c r="A113" s="1"/>
      <c r="B113" s="77" t="s">
        <v>51</v>
      </c>
      <c r="C113" s="78" t="s">
        <v>82</v>
      </c>
      <c r="D113" s="79"/>
      <c r="E113" s="79"/>
      <c r="F113" s="79"/>
      <c r="G113" s="80"/>
      <c r="H113" s="81">
        <f>ROUND(SUM(H107:H112)*$G$63,2)</f>
        <v>19.02</v>
      </c>
      <c r="I113" s="81">
        <f t="shared" ref="I113:T113" si="31">ROUND(SUM(I107:I112)*$G$63,2)</f>
        <v>18.940000000000001</v>
      </c>
      <c r="J113" s="81">
        <f t="shared" si="31"/>
        <v>46.38</v>
      </c>
      <c r="K113" s="81">
        <f t="shared" si="31"/>
        <v>22.51</v>
      </c>
      <c r="L113" s="81">
        <f t="shared" si="31"/>
        <v>20.45</v>
      </c>
      <c r="M113" s="81">
        <f t="shared" si="31"/>
        <v>34.9</v>
      </c>
      <c r="N113" s="81">
        <f t="shared" si="31"/>
        <v>28.54</v>
      </c>
      <c r="O113" s="81">
        <f t="shared" si="31"/>
        <v>18.37</v>
      </c>
      <c r="P113" s="81">
        <f t="shared" si="31"/>
        <v>22.09</v>
      </c>
      <c r="Q113" s="81">
        <f t="shared" si="31"/>
        <v>18.28</v>
      </c>
      <c r="R113" s="81">
        <f t="shared" si="31"/>
        <v>25.16</v>
      </c>
      <c r="S113" s="81">
        <f t="shared" si="31"/>
        <v>19.21</v>
      </c>
      <c r="T113" s="81">
        <f t="shared" si="31"/>
        <v>19.329999999999998</v>
      </c>
    </row>
    <row r="114" spans="1:20" ht="16.5" customHeight="1" thickBot="1" x14ac:dyDescent="0.3">
      <c r="A114" s="1"/>
      <c r="B114" s="49" t="s">
        <v>33</v>
      </c>
      <c r="C114" s="50"/>
      <c r="D114" s="50"/>
      <c r="E114" s="50"/>
      <c r="F114" s="50"/>
      <c r="G114" s="51"/>
      <c r="H114" s="64">
        <f t="shared" ref="H114:T114" si="32">SUM(H107:H113)</f>
        <v>70.710000000000008</v>
      </c>
      <c r="I114" s="64">
        <f t="shared" si="32"/>
        <v>70.400000000000006</v>
      </c>
      <c r="J114" s="64">
        <f t="shared" si="32"/>
        <v>172.41</v>
      </c>
      <c r="K114" s="64">
        <f t="shared" si="32"/>
        <v>83.69</v>
      </c>
      <c r="L114" s="64">
        <f t="shared" si="32"/>
        <v>76.02</v>
      </c>
      <c r="M114" s="64">
        <f t="shared" si="32"/>
        <v>129.73000000000002</v>
      </c>
      <c r="N114" s="64">
        <f t="shared" si="32"/>
        <v>106.1</v>
      </c>
      <c r="O114" s="64">
        <f t="shared" si="32"/>
        <v>68.300000000000011</v>
      </c>
      <c r="P114" s="64">
        <f t="shared" si="32"/>
        <v>82.13</v>
      </c>
      <c r="Q114" s="64">
        <f t="shared" si="32"/>
        <v>67.95</v>
      </c>
      <c r="R114" s="64">
        <f t="shared" si="32"/>
        <v>93.53</v>
      </c>
      <c r="S114" s="64">
        <f t="shared" si="32"/>
        <v>71.42</v>
      </c>
      <c r="T114" s="64">
        <f t="shared" si="32"/>
        <v>71.849999999999994</v>
      </c>
    </row>
    <row r="115" spans="1:20" ht="15.75" customHeight="1" x14ac:dyDescent="0.25">
      <c r="A115" s="1"/>
      <c r="B115" s="31"/>
      <c r="C115" s="1"/>
      <c r="D115" s="1"/>
      <c r="E115" s="1"/>
      <c r="F115" s="1"/>
      <c r="G115" s="1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</row>
    <row r="116" spans="1:20" ht="15.75" customHeight="1" thickBot="1" x14ac:dyDescent="0.3">
      <c r="A116" s="1"/>
      <c r="B116" s="61" t="s">
        <v>298</v>
      </c>
      <c r="C116" s="61"/>
      <c r="D116" s="61"/>
      <c r="E116" s="61"/>
      <c r="F116" s="61"/>
      <c r="G116" s="61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</row>
    <row r="117" spans="1:20" ht="15.75" customHeight="1" thickBot="1" x14ac:dyDescent="0.3">
      <c r="A117" s="1"/>
      <c r="B117" s="48" t="s">
        <v>292</v>
      </c>
      <c r="C117" s="62" t="s">
        <v>297</v>
      </c>
      <c r="D117" s="71"/>
      <c r="E117" s="71"/>
      <c r="F117" s="71"/>
      <c r="G117" s="48" t="s">
        <v>303</v>
      </c>
      <c r="H117" s="63" t="s">
        <v>27</v>
      </c>
      <c r="I117" s="63" t="s">
        <v>27</v>
      </c>
      <c r="J117" s="63" t="s">
        <v>27</v>
      </c>
      <c r="K117" s="63" t="s">
        <v>27</v>
      </c>
      <c r="L117" s="63" t="s">
        <v>27</v>
      </c>
      <c r="M117" s="63" t="s">
        <v>27</v>
      </c>
      <c r="N117" s="63" t="s">
        <v>27</v>
      </c>
      <c r="O117" s="63" t="s">
        <v>27</v>
      </c>
      <c r="P117" s="63" t="s">
        <v>27</v>
      </c>
      <c r="Q117" s="63" t="s">
        <v>27</v>
      </c>
      <c r="R117" s="63" t="s">
        <v>27</v>
      </c>
      <c r="S117" s="63" t="s">
        <v>27</v>
      </c>
      <c r="T117" s="63" t="s">
        <v>27</v>
      </c>
    </row>
    <row r="118" spans="1:20" ht="36.75" customHeight="1" thickBot="1" x14ac:dyDescent="0.3">
      <c r="A118" s="1"/>
      <c r="B118" s="21" t="s">
        <v>6</v>
      </c>
      <c r="C118" s="246" t="s">
        <v>293</v>
      </c>
      <c r="D118" s="247"/>
      <c r="E118" s="247"/>
      <c r="F118" s="248"/>
      <c r="G118" s="76">
        <v>0.02</v>
      </c>
      <c r="H118" s="23">
        <f t="shared" ref="H118:T118" si="33">ROUND((((H39+(H39/3))*(4/12))/12)*$G$118,2)</f>
        <v>1.02</v>
      </c>
      <c r="I118" s="23">
        <f t="shared" si="33"/>
        <v>1.01</v>
      </c>
      <c r="J118" s="23">
        <f t="shared" si="33"/>
        <v>2.48</v>
      </c>
      <c r="K118" s="23">
        <f t="shared" si="33"/>
        <v>1.21</v>
      </c>
      <c r="L118" s="23">
        <f t="shared" si="33"/>
        <v>1.0900000000000001</v>
      </c>
      <c r="M118" s="23">
        <f t="shared" si="33"/>
        <v>1.87</v>
      </c>
      <c r="N118" s="23">
        <f t="shared" si="33"/>
        <v>1.53</v>
      </c>
      <c r="O118" s="23">
        <f t="shared" si="33"/>
        <v>0.98</v>
      </c>
      <c r="P118" s="23">
        <f t="shared" si="33"/>
        <v>1.18</v>
      </c>
      <c r="Q118" s="23">
        <f t="shared" si="33"/>
        <v>0.98</v>
      </c>
      <c r="R118" s="23">
        <f t="shared" si="33"/>
        <v>1.35</v>
      </c>
      <c r="S118" s="23">
        <f t="shared" si="33"/>
        <v>1.03</v>
      </c>
      <c r="T118" s="23">
        <f t="shared" si="33"/>
        <v>1.03</v>
      </c>
    </row>
    <row r="119" spans="1:20" ht="30.75" customHeight="1" thickBot="1" x14ac:dyDescent="0.3">
      <c r="A119" s="1"/>
      <c r="B119" s="21" t="s">
        <v>8</v>
      </c>
      <c r="C119" s="246" t="s">
        <v>294</v>
      </c>
      <c r="D119" s="247"/>
      <c r="E119" s="247"/>
      <c r="F119" s="248"/>
      <c r="G119" s="212">
        <f>$G$63</f>
        <v>0.36800000000000005</v>
      </c>
      <c r="H119" s="213">
        <f t="shared" ref="H119:T119" si="34">H118*$G$63</f>
        <v>0.37536000000000008</v>
      </c>
      <c r="I119" s="213">
        <f t="shared" si="34"/>
        <v>0.37168000000000007</v>
      </c>
      <c r="J119" s="213">
        <f t="shared" si="34"/>
        <v>0.91264000000000012</v>
      </c>
      <c r="K119" s="213">
        <f t="shared" si="34"/>
        <v>0.44528000000000006</v>
      </c>
      <c r="L119" s="213">
        <f t="shared" si="34"/>
        <v>0.40112000000000009</v>
      </c>
      <c r="M119" s="213">
        <f t="shared" si="34"/>
        <v>0.6881600000000001</v>
      </c>
      <c r="N119" s="213">
        <f t="shared" si="34"/>
        <v>0.5630400000000001</v>
      </c>
      <c r="O119" s="213">
        <f t="shared" si="34"/>
        <v>0.36064000000000002</v>
      </c>
      <c r="P119" s="213">
        <f t="shared" si="34"/>
        <v>0.43424000000000001</v>
      </c>
      <c r="Q119" s="213">
        <f t="shared" si="34"/>
        <v>0.36064000000000002</v>
      </c>
      <c r="R119" s="213">
        <f t="shared" si="34"/>
        <v>0.49680000000000007</v>
      </c>
      <c r="S119" s="213">
        <f t="shared" si="34"/>
        <v>0.37904000000000004</v>
      </c>
      <c r="T119" s="213">
        <f t="shared" si="34"/>
        <v>0.37904000000000004</v>
      </c>
    </row>
    <row r="120" spans="1:20" ht="15.75" customHeight="1" thickBot="1" x14ac:dyDescent="0.3">
      <c r="A120" s="1"/>
      <c r="B120" s="21" t="s">
        <v>11</v>
      </c>
      <c r="C120" s="246" t="s">
        <v>295</v>
      </c>
      <c r="D120" s="247"/>
      <c r="E120" s="247"/>
      <c r="F120" s="248"/>
      <c r="G120" s="76">
        <v>0.08</v>
      </c>
      <c r="H120" s="23">
        <f t="shared" ref="H120:T120" si="35">ROUND((((H39+(H47))*(4/12))*$G$118)*$G$120,2)</f>
        <v>0.79</v>
      </c>
      <c r="I120" s="23">
        <f t="shared" si="35"/>
        <v>0.79</v>
      </c>
      <c r="J120" s="23">
        <f t="shared" si="35"/>
        <v>1.94</v>
      </c>
      <c r="K120" s="23">
        <f t="shared" si="35"/>
        <v>0.94</v>
      </c>
      <c r="L120" s="23">
        <f t="shared" si="35"/>
        <v>0.85</v>
      </c>
      <c r="M120" s="23">
        <f t="shared" si="35"/>
        <v>1.46</v>
      </c>
      <c r="N120" s="23">
        <f t="shared" si="35"/>
        <v>1.19</v>
      </c>
      <c r="O120" s="23">
        <f t="shared" si="35"/>
        <v>0.77</v>
      </c>
      <c r="P120" s="23">
        <f t="shared" si="35"/>
        <v>0.92</v>
      </c>
      <c r="Q120" s="23">
        <f t="shared" si="35"/>
        <v>0.76</v>
      </c>
      <c r="R120" s="23">
        <f t="shared" si="35"/>
        <v>1.05</v>
      </c>
      <c r="S120" s="23">
        <f t="shared" si="35"/>
        <v>0.8</v>
      </c>
      <c r="T120" s="23">
        <f t="shared" si="35"/>
        <v>0.81</v>
      </c>
    </row>
    <row r="121" spans="1:20" ht="15.75" customHeight="1" thickBot="1" x14ac:dyDescent="0.3">
      <c r="A121" s="1"/>
      <c r="B121" s="49" t="s">
        <v>33</v>
      </c>
      <c r="C121" s="50"/>
      <c r="D121" s="50"/>
      <c r="E121" s="50"/>
      <c r="F121" s="50"/>
      <c r="G121" s="32"/>
      <c r="H121" s="64">
        <f>ROUND(SUM(H118:H120),2)</f>
        <v>2.19</v>
      </c>
      <c r="I121" s="64">
        <f t="shared" ref="I121:T121" si="36">ROUND(SUM(I118:I120),2)</f>
        <v>2.17</v>
      </c>
      <c r="J121" s="64">
        <f t="shared" si="36"/>
        <v>5.33</v>
      </c>
      <c r="K121" s="64">
        <f t="shared" si="36"/>
        <v>2.6</v>
      </c>
      <c r="L121" s="64">
        <f t="shared" si="36"/>
        <v>2.34</v>
      </c>
      <c r="M121" s="64">
        <f t="shared" si="36"/>
        <v>4.0199999999999996</v>
      </c>
      <c r="N121" s="64">
        <f t="shared" si="36"/>
        <v>3.28</v>
      </c>
      <c r="O121" s="64">
        <f t="shared" si="36"/>
        <v>2.11</v>
      </c>
      <c r="P121" s="64">
        <f t="shared" si="36"/>
        <v>2.5299999999999998</v>
      </c>
      <c r="Q121" s="64">
        <f t="shared" si="36"/>
        <v>2.1</v>
      </c>
      <c r="R121" s="64">
        <f t="shared" si="36"/>
        <v>2.9</v>
      </c>
      <c r="S121" s="64">
        <f t="shared" si="36"/>
        <v>2.21</v>
      </c>
      <c r="T121" s="64">
        <f t="shared" si="36"/>
        <v>2.2200000000000002</v>
      </c>
    </row>
    <row r="122" spans="1:20" ht="15.75" customHeight="1" x14ac:dyDescent="0.25">
      <c r="A122" s="1"/>
      <c r="B122" s="209"/>
      <c r="C122" s="174"/>
      <c r="D122" s="174"/>
      <c r="E122" s="174"/>
      <c r="F122" s="174"/>
      <c r="G122" s="210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</row>
    <row r="123" spans="1:20" ht="15.75" customHeight="1" x14ac:dyDescent="0.25">
      <c r="A123" s="1"/>
      <c r="B123" s="209"/>
      <c r="C123" s="174"/>
      <c r="D123" s="174"/>
      <c r="E123" s="174"/>
      <c r="F123" s="174"/>
      <c r="G123" s="210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</row>
    <row r="124" spans="1:20" ht="15.75" customHeight="1" x14ac:dyDescent="0.25">
      <c r="A124" s="1"/>
      <c r="B124" s="1"/>
      <c r="C124" s="1"/>
      <c r="D124" s="1"/>
      <c r="E124" s="1"/>
      <c r="F124" s="1"/>
      <c r="G124" s="1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</row>
    <row r="125" spans="1:20" ht="15.75" customHeight="1" x14ac:dyDescent="0.25">
      <c r="A125" s="1"/>
      <c r="B125" s="61" t="s">
        <v>83</v>
      </c>
      <c r="C125" s="61"/>
      <c r="D125" s="61"/>
      <c r="E125" s="61"/>
      <c r="F125" s="61"/>
      <c r="G125" s="61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</row>
    <row r="126" spans="1:20" ht="15.75" customHeight="1" thickBot="1" x14ac:dyDescent="0.3">
      <c r="A126" s="1"/>
      <c r="B126" s="31"/>
      <c r="C126" s="1"/>
      <c r="D126" s="1"/>
      <c r="E126" s="1"/>
      <c r="F126" s="1"/>
      <c r="G126" s="1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</row>
    <row r="127" spans="1:20" ht="16.5" customHeight="1" thickBot="1" x14ac:dyDescent="0.3">
      <c r="A127" s="1"/>
      <c r="B127" s="48" t="s">
        <v>84</v>
      </c>
      <c r="C127" s="62" t="s">
        <v>85</v>
      </c>
      <c r="D127" s="71"/>
      <c r="E127" s="71"/>
      <c r="F127" s="71"/>
      <c r="G127" s="72"/>
      <c r="H127" s="63" t="s">
        <v>27</v>
      </c>
      <c r="I127" s="63" t="s">
        <v>27</v>
      </c>
      <c r="J127" s="63" t="s">
        <v>27</v>
      </c>
      <c r="K127" s="63" t="s">
        <v>27</v>
      </c>
      <c r="L127" s="63" t="s">
        <v>27</v>
      </c>
      <c r="M127" s="63" t="s">
        <v>27</v>
      </c>
      <c r="N127" s="63" t="s">
        <v>27</v>
      </c>
      <c r="O127" s="63" t="s">
        <v>27</v>
      </c>
      <c r="P127" s="63" t="s">
        <v>27</v>
      </c>
      <c r="Q127" s="63" t="s">
        <v>27</v>
      </c>
      <c r="R127" s="63" t="s">
        <v>27</v>
      </c>
      <c r="S127" s="63" t="s">
        <v>27</v>
      </c>
      <c r="T127" s="63" t="s">
        <v>27</v>
      </c>
    </row>
    <row r="128" spans="1:20" ht="19.5" customHeight="1" thickBot="1" x14ac:dyDescent="0.3">
      <c r="A128" s="1"/>
      <c r="B128" s="21" t="s">
        <v>6</v>
      </c>
      <c r="C128" s="17" t="s">
        <v>86</v>
      </c>
      <c r="D128" s="18"/>
      <c r="E128" s="18"/>
      <c r="F128" s="18"/>
      <c r="G128" s="19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6.5" customHeight="1" thickBot="1" x14ac:dyDescent="0.3">
      <c r="A129" s="1"/>
      <c r="B129" s="49" t="s">
        <v>33</v>
      </c>
      <c r="C129" s="50"/>
      <c r="D129" s="50"/>
      <c r="E129" s="50"/>
      <c r="F129" s="50"/>
      <c r="G129" s="32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1:20" ht="15.75" customHeight="1" x14ac:dyDescent="0.25">
      <c r="A130" s="1"/>
      <c r="B130" s="82"/>
      <c r="C130" s="82"/>
      <c r="D130" s="82"/>
      <c r="E130" s="82"/>
      <c r="F130" s="82"/>
      <c r="G130" s="82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</row>
    <row r="131" spans="1:20" ht="15.75" customHeight="1" x14ac:dyDescent="0.25">
      <c r="A131" s="1"/>
      <c r="B131" s="82"/>
      <c r="C131" s="82"/>
      <c r="D131" s="82"/>
      <c r="E131" s="82"/>
      <c r="F131" s="82"/>
      <c r="G131" s="82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</row>
    <row r="132" spans="1:20" ht="15.75" customHeight="1" x14ac:dyDescent="0.25">
      <c r="A132" s="1"/>
      <c r="B132" s="61" t="s">
        <v>87</v>
      </c>
      <c r="C132" s="61"/>
      <c r="D132" s="61"/>
      <c r="E132" s="61"/>
      <c r="F132" s="61"/>
      <c r="G132" s="61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</row>
    <row r="133" spans="1:20" ht="15.75" customHeight="1" thickBot="1" x14ac:dyDescent="0.3">
      <c r="A133" s="1"/>
      <c r="B133" s="31"/>
      <c r="C133" s="1"/>
      <c r="D133" s="1"/>
      <c r="E133" s="1"/>
      <c r="F133" s="1"/>
      <c r="G133" s="1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</row>
    <row r="134" spans="1:20" ht="16.5" customHeight="1" thickBot="1" x14ac:dyDescent="0.3">
      <c r="A134" s="1"/>
      <c r="B134" s="48">
        <v>4</v>
      </c>
      <c r="C134" s="62" t="s">
        <v>88</v>
      </c>
      <c r="D134" s="71"/>
      <c r="E134" s="71"/>
      <c r="F134" s="71"/>
      <c r="G134" s="74"/>
      <c r="H134" s="63" t="s">
        <v>27</v>
      </c>
      <c r="I134" s="63" t="s">
        <v>27</v>
      </c>
      <c r="J134" s="63" t="s">
        <v>27</v>
      </c>
      <c r="K134" s="63" t="s">
        <v>27</v>
      </c>
      <c r="L134" s="63" t="s">
        <v>27</v>
      </c>
      <c r="M134" s="63" t="s">
        <v>27</v>
      </c>
      <c r="N134" s="63" t="s">
        <v>27</v>
      </c>
      <c r="O134" s="63" t="s">
        <v>27</v>
      </c>
      <c r="P134" s="63" t="s">
        <v>27</v>
      </c>
      <c r="Q134" s="63" t="s">
        <v>27</v>
      </c>
      <c r="R134" s="63" t="s">
        <v>27</v>
      </c>
      <c r="S134" s="63" t="s">
        <v>27</v>
      </c>
      <c r="T134" s="63" t="s">
        <v>27</v>
      </c>
    </row>
    <row r="135" spans="1:20" ht="16.5" customHeight="1" thickBot="1" x14ac:dyDescent="0.3">
      <c r="A135" s="1"/>
      <c r="B135" s="21" t="s">
        <v>75</v>
      </c>
      <c r="C135" s="17" t="s">
        <v>89</v>
      </c>
      <c r="D135" s="18"/>
      <c r="E135" s="18"/>
      <c r="F135" s="18"/>
      <c r="G135" s="19"/>
      <c r="H135" s="23">
        <f t="shared" ref="H135:T135" si="37">H114</f>
        <v>70.710000000000008</v>
      </c>
      <c r="I135" s="23">
        <f t="shared" si="37"/>
        <v>70.400000000000006</v>
      </c>
      <c r="J135" s="23">
        <f t="shared" si="37"/>
        <v>172.41</v>
      </c>
      <c r="K135" s="23">
        <f t="shared" si="37"/>
        <v>83.69</v>
      </c>
      <c r="L135" s="23">
        <f t="shared" si="37"/>
        <v>76.02</v>
      </c>
      <c r="M135" s="23">
        <f t="shared" si="37"/>
        <v>129.73000000000002</v>
      </c>
      <c r="N135" s="23">
        <f t="shared" si="37"/>
        <v>106.1</v>
      </c>
      <c r="O135" s="23">
        <f t="shared" si="37"/>
        <v>68.300000000000011</v>
      </c>
      <c r="P135" s="23">
        <f t="shared" si="37"/>
        <v>82.13</v>
      </c>
      <c r="Q135" s="23">
        <f t="shared" si="37"/>
        <v>67.95</v>
      </c>
      <c r="R135" s="23">
        <f t="shared" si="37"/>
        <v>93.53</v>
      </c>
      <c r="S135" s="23">
        <f t="shared" si="37"/>
        <v>71.42</v>
      </c>
      <c r="T135" s="23">
        <f t="shared" si="37"/>
        <v>71.849999999999994</v>
      </c>
    </row>
    <row r="136" spans="1:20" ht="16.5" customHeight="1" thickBot="1" x14ac:dyDescent="0.3">
      <c r="A136" s="1"/>
      <c r="B136" s="21" t="s">
        <v>292</v>
      </c>
      <c r="C136" s="17" t="s">
        <v>296</v>
      </c>
      <c r="D136" s="18"/>
      <c r="E136" s="18"/>
      <c r="F136" s="18"/>
      <c r="G136" s="19"/>
      <c r="H136" s="23">
        <f t="shared" ref="H136:T136" si="38">H121</f>
        <v>2.19</v>
      </c>
      <c r="I136" s="23">
        <f t="shared" si="38"/>
        <v>2.17</v>
      </c>
      <c r="J136" s="23">
        <f t="shared" si="38"/>
        <v>5.33</v>
      </c>
      <c r="K136" s="23">
        <f t="shared" si="38"/>
        <v>2.6</v>
      </c>
      <c r="L136" s="23">
        <f t="shared" si="38"/>
        <v>2.34</v>
      </c>
      <c r="M136" s="23">
        <f t="shared" si="38"/>
        <v>4.0199999999999996</v>
      </c>
      <c r="N136" s="23">
        <f t="shared" si="38"/>
        <v>3.28</v>
      </c>
      <c r="O136" s="23">
        <f t="shared" si="38"/>
        <v>2.11</v>
      </c>
      <c r="P136" s="23">
        <f t="shared" si="38"/>
        <v>2.5299999999999998</v>
      </c>
      <c r="Q136" s="23">
        <f t="shared" si="38"/>
        <v>2.1</v>
      </c>
      <c r="R136" s="23">
        <f t="shared" si="38"/>
        <v>2.9</v>
      </c>
      <c r="S136" s="23">
        <f t="shared" si="38"/>
        <v>2.21</v>
      </c>
      <c r="T136" s="23">
        <f t="shared" si="38"/>
        <v>2.2200000000000002</v>
      </c>
    </row>
    <row r="137" spans="1:20" ht="16.5" customHeight="1" thickBot="1" x14ac:dyDescent="0.3">
      <c r="A137" s="1"/>
      <c r="B137" s="21" t="s">
        <v>84</v>
      </c>
      <c r="C137" s="17" t="s">
        <v>85</v>
      </c>
      <c r="D137" s="18"/>
      <c r="E137" s="18"/>
      <c r="F137" s="18"/>
      <c r="G137" s="19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ht="16.5" customHeight="1" thickBot="1" x14ac:dyDescent="0.3">
      <c r="A138" s="1"/>
      <c r="B138" s="56" t="s">
        <v>33</v>
      </c>
      <c r="C138" s="57"/>
      <c r="D138" s="57"/>
      <c r="E138" s="57"/>
      <c r="F138" s="57"/>
      <c r="G138" s="83"/>
      <c r="H138" s="84">
        <f t="shared" ref="H138:T138" si="39">ROUND(SUM(H135:H137),2)</f>
        <v>72.900000000000006</v>
      </c>
      <c r="I138" s="84">
        <f t="shared" si="39"/>
        <v>72.569999999999993</v>
      </c>
      <c r="J138" s="84">
        <f t="shared" si="39"/>
        <v>177.74</v>
      </c>
      <c r="K138" s="84">
        <f t="shared" si="39"/>
        <v>86.29</v>
      </c>
      <c r="L138" s="84">
        <f t="shared" si="39"/>
        <v>78.36</v>
      </c>
      <c r="M138" s="84">
        <f t="shared" si="39"/>
        <v>133.75</v>
      </c>
      <c r="N138" s="84">
        <f t="shared" si="39"/>
        <v>109.38</v>
      </c>
      <c r="O138" s="84">
        <f t="shared" si="39"/>
        <v>70.41</v>
      </c>
      <c r="P138" s="84">
        <f t="shared" si="39"/>
        <v>84.66</v>
      </c>
      <c r="Q138" s="84">
        <f t="shared" si="39"/>
        <v>70.05</v>
      </c>
      <c r="R138" s="84">
        <f t="shared" si="39"/>
        <v>96.43</v>
      </c>
      <c r="S138" s="84">
        <f t="shared" si="39"/>
        <v>73.63</v>
      </c>
      <c r="T138" s="84">
        <f t="shared" si="39"/>
        <v>74.069999999999993</v>
      </c>
    </row>
    <row r="139" spans="1:20" ht="15.75" customHeight="1" x14ac:dyDescent="0.25">
      <c r="A139" s="1"/>
      <c r="B139" s="82"/>
      <c r="C139" s="82"/>
      <c r="D139" s="82"/>
      <c r="E139" s="82"/>
      <c r="F139" s="82"/>
      <c r="G139" s="82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</row>
    <row r="140" spans="1:20" ht="15.75" customHeight="1" x14ac:dyDescent="0.25">
      <c r="A140" s="1"/>
      <c r="B140" s="44" t="s">
        <v>90</v>
      </c>
      <c r="C140" s="44"/>
      <c r="D140" s="44"/>
      <c r="E140" s="44"/>
      <c r="F140" s="44"/>
      <c r="G140" s="44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</row>
    <row r="141" spans="1:20" ht="15.75" customHeight="1" thickBot="1" x14ac:dyDescent="0.3">
      <c r="A141" s="1"/>
      <c r="B141" s="1"/>
      <c r="C141" s="1"/>
      <c r="D141" s="1"/>
      <c r="E141" s="1"/>
      <c r="F141" s="1"/>
      <c r="G141" s="1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</row>
    <row r="142" spans="1:20" ht="16.5" customHeight="1" thickBot="1" x14ac:dyDescent="0.3">
      <c r="A142" s="1"/>
      <c r="B142" s="48">
        <v>5</v>
      </c>
      <c r="C142" s="62" t="s">
        <v>91</v>
      </c>
      <c r="D142" s="71"/>
      <c r="E142" s="71"/>
      <c r="F142" s="71"/>
      <c r="G142" s="74"/>
      <c r="H142" s="63" t="s">
        <v>27</v>
      </c>
      <c r="I142" s="63" t="s">
        <v>27</v>
      </c>
      <c r="J142" s="63" t="s">
        <v>27</v>
      </c>
      <c r="K142" s="63" t="s">
        <v>27</v>
      </c>
      <c r="L142" s="63" t="s">
        <v>27</v>
      </c>
      <c r="M142" s="63" t="s">
        <v>27</v>
      </c>
      <c r="N142" s="63" t="s">
        <v>27</v>
      </c>
      <c r="O142" s="63" t="s">
        <v>27</v>
      </c>
      <c r="P142" s="63" t="s">
        <v>27</v>
      </c>
      <c r="Q142" s="63" t="s">
        <v>27</v>
      </c>
      <c r="R142" s="63" t="s">
        <v>27</v>
      </c>
      <c r="S142" s="63" t="s">
        <v>27</v>
      </c>
      <c r="T142" s="63" t="s">
        <v>27</v>
      </c>
    </row>
    <row r="143" spans="1:20" ht="16.5" customHeight="1" thickBot="1" x14ac:dyDescent="0.3">
      <c r="A143" s="1"/>
      <c r="B143" s="21" t="s">
        <v>6</v>
      </c>
      <c r="C143" s="17" t="s">
        <v>92</v>
      </c>
      <c r="D143" s="18"/>
      <c r="E143" s="18"/>
      <c r="F143" s="18"/>
      <c r="G143" s="19"/>
      <c r="H143" s="23">
        <f>'03 Uniforme, EPI e Crachá'!$H$20</f>
        <v>82.59</v>
      </c>
      <c r="I143" s="23">
        <f>'03 Uniforme, EPI e Crachá'!H54</f>
        <v>127.77</v>
      </c>
      <c r="J143" s="23">
        <f>'03 Uniforme, EPI e Crachá'!H83</f>
        <v>144.88</v>
      </c>
      <c r="K143" s="23">
        <f>'03 Uniforme, EPI e Crachá'!H94</f>
        <v>72.489999999999995</v>
      </c>
      <c r="L143" s="23">
        <f>'03 Uniforme, EPI e Crachá'!H94</f>
        <v>72.489999999999995</v>
      </c>
      <c r="M143" s="23">
        <f>'03 Uniforme, EPI e Crachá'!H94</f>
        <v>72.489999999999995</v>
      </c>
      <c r="N143" s="23">
        <f>'03 Uniforme, EPI e Crachá'!H120</f>
        <v>142.02000000000001</v>
      </c>
      <c r="O143" s="23">
        <f>'03 Uniforme, EPI e Crachá'!H147</f>
        <v>93.25</v>
      </c>
      <c r="P143" s="23">
        <f>'03 Uniforme, EPI e Crachá'!H181</f>
        <v>135.46</v>
      </c>
      <c r="Q143" s="23">
        <f>'03 Uniforme, EPI e Crachá'!H192</f>
        <v>65.91</v>
      </c>
      <c r="R143" s="23">
        <f>'03 Uniforme, EPI e Crachá'!H192</f>
        <v>65.91</v>
      </c>
      <c r="S143" s="23">
        <f>'03 Uniforme, EPI e Crachá'!H94</f>
        <v>72.489999999999995</v>
      </c>
      <c r="T143" s="23">
        <f>'03 Uniforme, EPI e Crachá'!H40</f>
        <v>154.12</v>
      </c>
    </row>
    <row r="144" spans="1:20" ht="16.5" customHeight="1" thickBot="1" x14ac:dyDescent="0.3">
      <c r="A144" s="1"/>
      <c r="B144" s="21" t="s">
        <v>8</v>
      </c>
      <c r="C144" s="17" t="s">
        <v>93</v>
      </c>
      <c r="D144" s="18"/>
      <c r="E144" s="18"/>
      <c r="F144" s="18"/>
      <c r="G144" s="19"/>
      <c r="H144" s="23">
        <f>'03 Uniforme, EPI e Crachá'!$H$27</f>
        <v>17.07</v>
      </c>
      <c r="I144" s="23"/>
      <c r="J144" s="23"/>
      <c r="K144" s="23"/>
      <c r="L144" s="23"/>
      <c r="M144" s="23"/>
      <c r="N144" s="23"/>
      <c r="O144" s="23">
        <f>'03 Uniforme, EPI e Crachá'!H153</f>
        <v>15.58</v>
      </c>
      <c r="P144" s="23"/>
      <c r="Q144" s="23">
        <f>'03 Uniforme, EPI e Crachá'!H200</f>
        <v>33.69</v>
      </c>
      <c r="R144" s="23">
        <f>'03 Uniforme, EPI e Crachá'!H206</f>
        <v>1.71</v>
      </c>
      <c r="S144" s="23"/>
      <c r="T144" s="23"/>
    </row>
    <row r="145" spans="1:20" ht="16.5" customHeight="1" thickBot="1" x14ac:dyDescent="0.3">
      <c r="A145" s="1"/>
      <c r="B145" s="21" t="s">
        <v>11</v>
      </c>
      <c r="C145" s="17" t="s">
        <v>94</v>
      </c>
      <c r="D145" s="18"/>
      <c r="E145" s="18"/>
      <c r="F145" s="18"/>
      <c r="G145" s="19"/>
      <c r="H145" s="23"/>
      <c r="I145" s="23"/>
      <c r="J145" s="23"/>
      <c r="K145" s="23"/>
      <c r="L145" s="23"/>
      <c r="M145" s="23"/>
      <c r="N145" s="23"/>
      <c r="O145" s="23">
        <f>'05 Insumos'!M34</f>
        <v>189.4</v>
      </c>
      <c r="P145" s="23"/>
      <c r="Q145" s="23"/>
      <c r="R145" s="23"/>
      <c r="S145" s="23"/>
      <c r="T145" s="23"/>
    </row>
    <row r="146" spans="1:20" ht="16.5" customHeight="1" thickBot="1" x14ac:dyDescent="0.3">
      <c r="A146" s="1"/>
      <c r="B146" s="21" t="s">
        <v>13</v>
      </c>
      <c r="C146" s="17" t="s">
        <v>95</v>
      </c>
      <c r="D146" s="18"/>
      <c r="E146" s="18"/>
      <c r="F146" s="18"/>
      <c r="G146" s="19"/>
      <c r="H146" s="23"/>
      <c r="I146" s="23"/>
      <c r="J146" s="23"/>
      <c r="K146" s="23"/>
      <c r="L146" s="23"/>
      <c r="M146" s="23"/>
      <c r="N146" s="23"/>
      <c r="O146" s="23">
        <f>'05 Insumos'!M54</f>
        <v>53.98</v>
      </c>
      <c r="P146" s="23"/>
      <c r="Q146" s="23"/>
      <c r="R146" s="23"/>
      <c r="S146" s="23"/>
      <c r="T146" s="23"/>
    </row>
    <row r="147" spans="1:20" ht="15" customHeight="1" thickBot="1" x14ac:dyDescent="0.3">
      <c r="A147" s="1"/>
      <c r="B147" s="21" t="s">
        <v>15</v>
      </c>
      <c r="C147" s="17" t="s">
        <v>113</v>
      </c>
      <c r="D147" s="18"/>
      <c r="E147" s="18"/>
      <c r="F147" s="18"/>
      <c r="G147" s="19"/>
      <c r="H147" s="23"/>
      <c r="I147" s="23">
        <f>'05 Insumos'!M61</f>
        <v>2.38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20" ht="16.5" customHeight="1" thickBot="1" x14ac:dyDescent="0.3">
      <c r="A148" s="1"/>
      <c r="B148" s="21" t="s">
        <v>49</v>
      </c>
      <c r="C148" s="17" t="s">
        <v>96</v>
      </c>
      <c r="D148" s="18"/>
      <c r="E148" s="18"/>
      <c r="F148" s="18"/>
      <c r="G148" s="19"/>
      <c r="H148" s="23">
        <f>'03 Uniforme, EPI e Crachá'!$H$212</f>
        <v>0.32</v>
      </c>
      <c r="I148" s="23">
        <f>'03 Uniforme, EPI e Crachá'!$H$212</f>
        <v>0.32</v>
      </c>
      <c r="J148" s="23">
        <f>'03 Uniforme, EPI e Crachá'!$H$212</f>
        <v>0.32</v>
      </c>
      <c r="K148" s="23">
        <f>'03 Uniforme, EPI e Crachá'!$H$212</f>
        <v>0.32</v>
      </c>
      <c r="L148" s="23">
        <f>'03 Uniforme, EPI e Crachá'!$H$212</f>
        <v>0.32</v>
      </c>
      <c r="M148" s="23">
        <f>'03 Uniforme, EPI e Crachá'!$H$212</f>
        <v>0.32</v>
      </c>
      <c r="N148" s="23">
        <f>'03 Uniforme, EPI e Crachá'!$H$212</f>
        <v>0.32</v>
      </c>
      <c r="O148" s="23">
        <f>'03 Uniforme, EPI e Crachá'!$H$212</f>
        <v>0.32</v>
      </c>
      <c r="P148" s="23">
        <f>'03 Uniforme, EPI e Crachá'!$H$212</f>
        <v>0.32</v>
      </c>
      <c r="Q148" s="23">
        <f>'03 Uniforme, EPI e Crachá'!$H$212</f>
        <v>0.32</v>
      </c>
      <c r="R148" s="23">
        <f>'03 Uniforme, EPI e Crachá'!$H$212</f>
        <v>0.32</v>
      </c>
      <c r="S148" s="23">
        <f>'03 Uniforme, EPI e Crachá'!$H$212</f>
        <v>0.32</v>
      </c>
      <c r="T148" s="23">
        <f>'03 Uniforme, EPI e Crachá'!$H$212</f>
        <v>0.32</v>
      </c>
    </row>
    <row r="149" spans="1:20" ht="16.5" customHeight="1" thickBot="1" x14ac:dyDescent="0.3">
      <c r="A149" s="1"/>
      <c r="B149" s="85" t="s">
        <v>33</v>
      </c>
      <c r="C149" s="86"/>
      <c r="D149" s="86"/>
      <c r="E149" s="86"/>
      <c r="F149" s="86"/>
      <c r="G149" s="87"/>
      <c r="H149" s="88">
        <f t="shared" ref="H149:T149" si="40">SUM(H143:H148)</f>
        <v>99.97999999999999</v>
      </c>
      <c r="I149" s="88">
        <f>SUM(I143:I148)</f>
        <v>130.47</v>
      </c>
      <c r="J149" s="88">
        <f t="shared" si="40"/>
        <v>145.19999999999999</v>
      </c>
      <c r="K149" s="88">
        <f t="shared" si="40"/>
        <v>72.809999999999988</v>
      </c>
      <c r="L149" s="88">
        <f t="shared" si="40"/>
        <v>72.809999999999988</v>
      </c>
      <c r="M149" s="88">
        <f t="shared" si="40"/>
        <v>72.809999999999988</v>
      </c>
      <c r="N149" s="88">
        <f t="shared" si="40"/>
        <v>142.34</v>
      </c>
      <c r="O149" s="88">
        <f t="shared" si="40"/>
        <v>352.53000000000003</v>
      </c>
      <c r="P149" s="88">
        <f t="shared" si="40"/>
        <v>135.78</v>
      </c>
      <c r="Q149" s="88">
        <f t="shared" si="40"/>
        <v>99.919999999999987</v>
      </c>
      <c r="R149" s="88">
        <f t="shared" si="40"/>
        <v>67.939999999999984</v>
      </c>
      <c r="S149" s="88">
        <f t="shared" si="40"/>
        <v>72.809999999999988</v>
      </c>
      <c r="T149" s="88">
        <f t="shared" si="40"/>
        <v>154.44</v>
      </c>
    </row>
    <row r="150" spans="1:20" ht="15.75" x14ac:dyDescent="0.25">
      <c r="A150" s="1"/>
      <c r="B150" s="1"/>
      <c r="C150" s="1"/>
      <c r="D150" s="1"/>
      <c r="E150" s="1"/>
      <c r="F150" s="1"/>
      <c r="G150" s="1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</row>
    <row r="151" spans="1:20" ht="15.75" customHeight="1" x14ac:dyDescent="0.25">
      <c r="A151" s="1"/>
      <c r="B151" s="44" t="s">
        <v>97</v>
      </c>
      <c r="C151" s="44"/>
      <c r="D151" s="44"/>
      <c r="E151" s="44"/>
      <c r="F151" s="44"/>
      <c r="G151" s="44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</row>
    <row r="152" spans="1:20" ht="15.75" customHeight="1" thickBot="1" x14ac:dyDescent="0.3">
      <c r="A152" s="1"/>
      <c r="B152" s="1"/>
      <c r="C152" s="1"/>
      <c r="D152" s="1"/>
      <c r="E152" s="1"/>
      <c r="F152" s="1"/>
      <c r="G152" s="1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</row>
    <row r="153" spans="1:20" ht="16.5" customHeight="1" thickBot="1" x14ac:dyDescent="0.3">
      <c r="A153" s="1"/>
      <c r="B153" s="48">
        <v>6</v>
      </c>
      <c r="C153" s="62" t="s">
        <v>98</v>
      </c>
      <c r="D153" s="71"/>
      <c r="E153" s="71"/>
      <c r="F153" s="74"/>
      <c r="G153" s="20" t="s">
        <v>303</v>
      </c>
      <c r="H153" s="63" t="s">
        <v>27</v>
      </c>
      <c r="I153" s="63" t="s">
        <v>27</v>
      </c>
      <c r="J153" s="63" t="s">
        <v>27</v>
      </c>
      <c r="K153" s="63" t="s">
        <v>27</v>
      </c>
      <c r="L153" s="63" t="s">
        <v>27</v>
      </c>
      <c r="M153" s="63" t="s">
        <v>27</v>
      </c>
      <c r="N153" s="63" t="s">
        <v>27</v>
      </c>
      <c r="O153" s="63" t="s">
        <v>27</v>
      </c>
      <c r="P153" s="63" t="s">
        <v>27</v>
      </c>
      <c r="Q153" s="63" t="s">
        <v>27</v>
      </c>
      <c r="R153" s="63" t="s">
        <v>27</v>
      </c>
      <c r="S153" s="63" t="s">
        <v>27</v>
      </c>
      <c r="T153" s="63" t="s">
        <v>27</v>
      </c>
    </row>
    <row r="154" spans="1:20" ht="16.5" customHeight="1" thickBot="1" x14ac:dyDescent="0.3">
      <c r="A154" s="1"/>
      <c r="B154" s="21" t="s">
        <v>6</v>
      </c>
      <c r="C154" s="17" t="s">
        <v>99</v>
      </c>
      <c r="D154" s="18"/>
      <c r="E154" s="18"/>
      <c r="F154" s="19"/>
      <c r="G154" s="68">
        <v>0.03</v>
      </c>
      <c r="H154" s="23">
        <f>ROUND((H149+H138+H99+H87+H39)*$G$154,2)</f>
        <v>92.42</v>
      </c>
      <c r="I154" s="23">
        <f t="shared" ref="I154:T154" si="41">ROUND((I149+I138+I99+I87+I39)*$G$154,2)</f>
        <v>93.01</v>
      </c>
      <c r="J154" s="23">
        <f>ROUND((J149+J138+J99+J87+J39)*$G$154,2)</f>
        <v>195.22</v>
      </c>
      <c r="K154" s="23">
        <f t="shared" si="41"/>
        <v>104.53</v>
      </c>
      <c r="L154" s="23">
        <f t="shared" si="41"/>
        <v>96.88</v>
      </c>
      <c r="M154" s="23">
        <f t="shared" si="41"/>
        <v>150.47999999999999</v>
      </c>
      <c r="N154" s="23">
        <f t="shared" si="41"/>
        <v>128.97999999999999</v>
      </c>
      <c r="O154" s="23">
        <f t="shared" si="41"/>
        <v>97.58</v>
      </c>
      <c r="P154" s="23">
        <f t="shared" si="41"/>
        <v>104.89</v>
      </c>
      <c r="Q154" s="23">
        <f t="shared" si="41"/>
        <v>89.66</v>
      </c>
      <c r="R154" s="23">
        <f t="shared" si="41"/>
        <v>114.21</v>
      </c>
      <c r="S154" s="23">
        <f t="shared" si="41"/>
        <v>92.31</v>
      </c>
      <c r="T154" s="23">
        <f t="shared" si="41"/>
        <v>95.18</v>
      </c>
    </row>
    <row r="155" spans="1:20" ht="16.5" customHeight="1" thickBot="1" x14ac:dyDescent="0.3">
      <c r="A155" s="1"/>
      <c r="B155" s="21" t="s">
        <v>8</v>
      </c>
      <c r="C155" s="17" t="s">
        <v>100</v>
      </c>
      <c r="D155" s="18"/>
      <c r="E155" s="18"/>
      <c r="F155" s="19"/>
      <c r="G155" s="68">
        <v>6.7900000000000002E-2</v>
      </c>
      <c r="H155" s="23">
        <f>ROUND((H149+H138+H99+H87+H39+H154)*$G$155,2)</f>
        <v>215.45</v>
      </c>
      <c r="I155" s="23">
        <f t="shared" ref="I155:T155" si="42">ROUND((I149+I138+I99+I87+I39+I154)*$G$155,2)</f>
        <v>216.82</v>
      </c>
      <c r="J155" s="23">
        <f>ROUND((J149+J138+J99+J87+J39+J154)*$G$155,2)</f>
        <v>455.11</v>
      </c>
      <c r="K155" s="23">
        <f t="shared" si="42"/>
        <v>243.69</v>
      </c>
      <c r="L155" s="23">
        <f t="shared" si="42"/>
        <v>225.84</v>
      </c>
      <c r="M155" s="23">
        <f t="shared" si="42"/>
        <v>350.81</v>
      </c>
      <c r="N155" s="23">
        <f t="shared" si="42"/>
        <v>300.67</v>
      </c>
      <c r="O155" s="23">
        <f t="shared" si="42"/>
        <v>227.49</v>
      </c>
      <c r="P155" s="23">
        <f t="shared" si="42"/>
        <v>244.52</v>
      </c>
      <c r="Q155" s="23">
        <f t="shared" si="42"/>
        <v>209.01</v>
      </c>
      <c r="R155" s="23">
        <f t="shared" si="42"/>
        <v>266.25</v>
      </c>
      <c r="S155" s="23">
        <f t="shared" si="42"/>
        <v>215.19</v>
      </c>
      <c r="T155" s="23">
        <f t="shared" si="42"/>
        <v>221.9</v>
      </c>
    </row>
    <row r="156" spans="1:20" ht="16.5" customHeight="1" thickBot="1" x14ac:dyDescent="0.3">
      <c r="A156" s="1"/>
      <c r="B156" s="21" t="s">
        <v>11</v>
      </c>
      <c r="C156" s="17" t="s">
        <v>101</v>
      </c>
      <c r="D156" s="18"/>
      <c r="E156" s="18"/>
      <c r="F156" s="19"/>
      <c r="G156" s="68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t="30.75" customHeight="1" thickBot="1" x14ac:dyDescent="0.3">
      <c r="A157" s="1"/>
      <c r="B157" s="21"/>
      <c r="C157" s="17" t="s">
        <v>102</v>
      </c>
      <c r="D157" s="18"/>
      <c r="E157" s="18"/>
      <c r="F157" s="19"/>
      <c r="G157" s="239">
        <f>ROUND(1-(G158+G159+G160+G161),4)</f>
        <v>0.91349999999999998</v>
      </c>
      <c r="H157" s="238">
        <f t="shared" ref="H157:T157" si="43">ROUND((H149+H138+H99+H87+H39+H154+H155)/$G$157,2)</f>
        <v>3709.29</v>
      </c>
      <c r="I157" s="238">
        <f t="shared" si="43"/>
        <v>3732.92</v>
      </c>
      <c r="J157" s="238">
        <f>ROUNDDOWN((J149+J138+J99+J87+J39+J154+J155)/$G$157,2)</f>
        <v>7835.45</v>
      </c>
      <c r="K157" s="238">
        <f t="shared" si="43"/>
        <v>4195.5600000000004</v>
      </c>
      <c r="L157" s="238">
        <f t="shared" si="43"/>
        <v>3888.24</v>
      </c>
      <c r="M157" s="238">
        <f t="shared" si="43"/>
        <v>6039.78</v>
      </c>
      <c r="N157" s="238">
        <f t="shared" si="43"/>
        <v>5176.6099999999997</v>
      </c>
      <c r="O157" s="238">
        <f t="shared" si="43"/>
        <v>3916.69</v>
      </c>
      <c r="P157" s="238">
        <f>ROUNDDOWN((P149+P138+P99+P87+P39+P154+P155)/$G$157,2)</f>
        <v>4209.78</v>
      </c>
      <c r="Q157" s="238">
        <f>ROUNDUP((Q149+Q138+Q99+Q87+Q39+Q154+Q155)/$G$157,2)</f>
        <v>3598.51</v>
      </c>
      <c r="R157" s="238">
        <f t="shared" si="43"/>
        <v>4584.01</v>
      </c>
      <c r="S157" s="238">
        <f>ROUNDDOWN((S149+S138+S99+S87+S39+S154+S155)/$G$157,2)</f>
        <v>3704.8</v>
      </c>
      <c r="T157" s="238">
        <f t="shared" si="43"/>
        <v>3820.33</v>
      </c>
    </row>
    <row r="158" spans="1:20" ht="16.5" customHeight="1" thickBot="1" x14ac:dyDescent="0.3">
      <c r="A158" s="1"/>
      <c r="B158" s="21"/>
      <c r="C158" s="17" t="s">
        <v>103</v>
      </c>
      <c r="D158" s="18"/>
      <c r="E158" s="18"/>
      <c r="F158" s="19"/>
      <c r="G158" s="68">
        <v>6.4999999999999997E-3</v>
      </c>
      <c r="H158" s="23">
        <f>ROUND(H157*$G$158,2)</f>
        <v>24.11</v>
      </c>
      <c r="I158" s="23">
        <f t="shared" ref="I158:T158" si="44">ROUND(I157*$G$158,2)</f>
        <v>24.26</v>
      </c>
      <c r="J158" s="23">
        <f>ROUND(J157*$G$158,2)</f>
        <v>50.93</v>
      </c>
      <c r="K158" s="23">
        <f t="shared" si="44"/>
        <v>27.27</v>
      </c>
      <c r="L158" s="23">
        <f t="shared" si="44"/>
        <v>25.27</v>
      </c>
      <c r="M158" s="23">
        <f t="shared" si="44"/>
        <v>39.26</v>
      </c>
      <c r="N158" s="23">
        <f t="shared" si="44"/>
        <v>33.65</v>
      </c>
      <c r="O158" s="23">
        <f t="shared" si="44"/>
        <v>25.46</v>
      </c>
      <c r="P158" s="23">
        <f t="shared" si="44"/>
        <v>27.36</v>
      </c>
      <c r="Q158" s="23">
        <f t="shared" si="44"/>
        <v>23.39</v>
      </c>
      <c r="R158" s="23">
        <f t="shared" si="44"/>
        <v>29.8</v>
      </c>
      <c r="S158" s="23">
        <f t="shared" si="44"/>
        <v>24.08</v>
      </c>
      <c r="T158" s="23">
        <f t="shared" si="44"/>
        <v>24.83</v>
      </c>
    </row>
    <row r="159" spans="1:20" ht="16.5" customHeight="1" thickBot="1" x14ac:dyDescent="0.3">
      <c r="A159" s="1"/>
      <c r="B159" s="21"/>
      <c r="C159" s="17" t="s">
        <v>104</v>
      </c>
      <c r="D159" s="18"/>
      <c r="E159" s="18"/>
      <c r="F159" s="19"/>
      <c r="G159" s="68">
        <v>0.03</v>
      </c>
      <c r="H159" s="23">
        <f>ROUND(H157*$G$159,2)</f>
        <v>111.28</v>
      </c>
      <c r="I159" s="23">
        <f t="shared" ref="I159:T159" si="45">ROUND(I157*$G$159,2)</f>
        <v>111.99</v>
      </c>
      <c r="J159" s="23">
        <f>ROUND(J157*$G$159,2)</f>
        <v>235.06</v>
      </c>
      <c r="K159" s="23">
        <f t="shared" si="45"/>
        <v>125.87</v>
      </c>
      <c r="L159" s="23">
        <f t="shared" si="45"/>
        <v>116.65</v>
      </c>
      <c r="M159" s="23">
        <f t="shared" si="45"/>
        <v>181.19</v>
      </c>
      <c r="N159" s="23">
        <f t="shared" si="45"/>
        <v>155.30000000000001</v>
      </c>
      <c r="O159" s="23">
        <f t="shared" si="45"/>
        <v>117.5</v>
      </c>
      <c r="P159" s="23">
        <f t="shared" si="45"/>
        <v>126.29</v>
      </c>
      <c r="Q159" s="23">
        <f t="shared" si="45"/>
        <v>107.96</v>
      </c>
      <c r="R159" s="23">
        <f t="shared" si="45"/>
        <v>137.52000000000001</v>
      </c>
      <c r="S159" s="23">
        <f t="shared" si="45"/>
        <v>111.14</v>
      </c>
      <c r="T159" s="23">
        <f t="shared" si="45"/>
        <v>114.61</v>
      </c>
    </row>
    <row r="160" spans="1:20" ht="16.5" customHeight="1" thickBot="1" x14ac:dyDescent="0.3">
      <c r="A160" s="1"/>
      <c r="B160" s="21"/>
      <c r="C160" s="17" t="s">
        <v>105</v>
      </c>
      <c r="D160" s="18"/>
      <c r="E160" s="18"/>
      <c r="F160" s="19"/>
      <c r="G160" s="68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1:20" ht="16.5" customHeight="1" thickBot="1" x14ac:dyDescent="0.3">
      <c r="A161" s="1"/>
      <c r="B161" s="21"/>
      <c r="C161" s="17" t="s">
        <v>106</v>
      </c>
      <c r="D161" s="18"/>
      <c r="E161" s="18"/>
      <c r="F161" s="19"/>
      <c r="G161" s="68">
        <v>0.05</v>
      </c>
      <c r="H161" s="23">
        <f>ROUND(H157*$G$161,2)</f>
        <v>185.46</v>
      </c>
      <c r="I161" s="23">
        <f t="shared" ref="I161:T161" si="46">ROUND(I157*$G$161,2)</f>
        <v>186.65</v>
      </c>
      <c r="J161" s="23">
        <f>ROUND(J157*$G$161,2)</f>
        <v>391.77</v>
      </c>
      <c r="K161" s="23">
        <f t="shared" si="46"/>
        <v>209.78</v>
      </c>
      <c r="L161" s="23">
        <f t="shared" si="46"/>
        <v>194.41</v>
      </c>
      <c r="M161" s="23">
        <f t="shared" si="46"/>
        <v>301.99</v>
      </c>
      <c r="N161" s="23">
        <f t="shared" si="46"/>
        <v>258.83</v>
      </c>
      <c r="O161" s="23">
        <f t="shared" si="46"/>
        <v>195.83</v>
      </c>
      <c r="P161" s="23">
        <f t="shared" si="46"/>
        <v>210.49</v>
      </c>
      <c r="Q161" s="23">
        <f t="shared" si="46"/>
        <v>179.93</v>
      </c>
      <c r="R161" s="23">
        <f t="shared" si="46"/>
        <v>229.2</v>
      </c>
      <c r="S161" s="23">
        <f t="shared" si="46"/>
        <v>185.24</v>
      </c>
      <c r="T161" s="23">
        <f t="shared" si="46"/>
        <v>191.02</v>
      </c>
    </row>
    <row r="162" spans="1:20" ht="16.5" customHeight="1" thickBot="1" x14ac:dyDescent="0.3">
      <c r="A162" s="1"/>
      <c r="B162" s="85" t="s">
        <v>33</v>
      </c>
      <c r="C162" s="86"/>
      <c r="D162" s="86"/>
      <c r="E162" s="86"/>
      <c r="F162" s="87"/>
      <c r="G162" s="89">
        <f>SUM(G158:G161)</f>
        <v>8.6499999999999994E-2</v>
      </c>
      <c r="H162" s="88">
        <f t="shared" ref="H162" si="47">ROUND(SUM(H158:H161)+SUM(H154:H155),2)</f>
        <v>628.72</v>
      </c>
      <c r="I162" s="88">
        <f t="shared" ref="I162:T162" si="48">ROUND(SUM(I158:I161)+SUM(I154:I155),2)</f>
        <v>632.73</v>
      </c>
      <c r="J162" s="88">
        <f>ROUND(SUM(J158:J161)+SUM(J154:J155),2)</f>
        <v>1328.09</v>
      </c>
      <c r="K162" s="88">
        <f t="shared" si="48"/>
        <v>711.14</v>
      </c>
      <c r="L162" s="88">
        <f t="shared" si="48"/>
        <v>659.05</v>
      </c>
      <c r="M162" s="88">
        <f t="shared" si="48"/>
        <v>1023.73</v>
      </c>
      <c r="N162" s="88">
        <f t="shared" si="48"/>
        <v>877.43</v>
      </c>
      <c r="O162" s="88">
        <f t="shared" si="48"/>
        <v>663.86</v>
      </c>
      <c r="P162" s="88">
        <f t="shared" si="48"/>
        <v>713.55</v>
      </c>
      <c r="Q162" s="88">
        <f t="shared" si="48"/>
        <v>609.95000000000005</v>
      </c>
      <c r="R162" s="88">
        <f t="shared" si="48"/>
        <v>776.98</v>
      </c>
      <c r="S162" s="88">
        <f t="shared" si="48"/>
        <v>627.96</v>
      </c>
      <c r="T162" s="88">
        <f t="shared" si="48"/>
        <v>647.54</v>
      </c>
    </row>
    <row r="163" spans="1:20" ht="45" customHeight="1" x14ac:dyDescent="0.25">
      <c r="A163" s="1"/>
      <c r="B163" s="1"/>
      <c r="C163" s="1"/>
      <c r="D163" s="1"/>
      <c r="E163" s="1"/>
      <c r="F163" s="1"/>
      <c r="G163" s="1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</row>
    <row r="164" spans="1:20" ht="24" customHeight="1" x14ac:dyDescent="0.25">
      <c r="A164" s="1"/>
      <c r="B164" s="37" t="s">
        <v>107</v>
      </c>
      <c r="C164" s="37"/>
      <c r="D164" s="37"/>
      <c r="E164" s="37"/>
      <c r="F164" s="37"/>
      <c r="G164" s="37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</row>
    <row r="165" spans="1:20" ht="15.75" customHeight="1" thickBot="1" x14ac:dyDescent="0.3">
      <c r="A165" s="1"/>
      <c r="B165" s="1"/>
      <c r="C165" s="1"/>
      <c r="D165" s="1"/>
      <c r="E165" s="1"/>
      <c r="F165" s="1"/>
      <c r="G165" s="1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</row>
    <row r="166" spans="1:20" ht="32.25" customHeight="1" thickBot="1" x14ac:dyDescent="0.3">
      <c r="A166" s="1"/>
      <c r="B166" s="48"/>
      <c r="C166" s="62" t="s">
        <v>108</v>
      </c>
      <c r="D166" s="71"/>
      <c r="E166" s="71"/>
      <c r="F166" s="71"/>
      <c r="G166" s="74"/>
      <c r="H166" s="63" t="s">
        <v>27</v>
      </c>
      <c r="I166" s="63" t="s">
        <v>27</v>
      </c>
      <c r="J166" s="63" t="s">
        <v>27</v>
      </c>
      <c r="K166" s="63" t="s">
        <v>27</v>
      </c>
      <c r="L166" s="63" t="s">
        <v>27</v>
      </c>
      <c r="M166" s="63" t="s">
        <v>27</v>
      </c>
      <c r="N166" s="63" t="s">
        <v>27</v>
      </c>
      <c r="O166" s="63" t="s">
        <v>27</v>
      </c>
      <c r="P166" s="63" t="s">
        <v>27</v>
      </c>
      <c r="Q166" s="63" t="s">
        <v>27</v>
      </c>
      <c r="R166" s="63" t="s">
        <v>27</v>
      </c>
      <c r="S166" s="63" t="s">
        <v>27</v>
      </c>
      <c r="T166" s="63" t="s">
        <v>27</v>
      </c>
    </row>
    <row r="167" spans="1:20" ht="16.5" customHeight="1" thickBot="1" x14ac:dyDescent="0.3">
      <c r="A167" s="1"/>
      <c r="B167" s="75" t="s">
        <v>6</v>
      </c>
      <c r="C167" s="17" t="s">
        <v>23</v>
      </c>
      <c r="D167" s="18"/>
      <c r="E167" s="18"/>
      <c r="F167" s="18"/>
      <c r="G167" s="19"/>
      <c r="H167" s="23">
        <f t="shared" ref="H167:T167" si="49">H39</f>
        <v>1374.86</v>
      </c>
      <c r="I167" s="23">
        <f>I39</f>
        <v>1368.5</v>
      </c>
      <c r="J167" s="23">
        <f>J39</f>
        <v>3352.07</v>
      </c>
      <c r="K167" s="23">
        <f t="shared" si="49"/>
        <v>1626.86</v>
      </c>
      <c r="L167" s="23">
        <f t="shared" si="49"/>
        <v>1477.63</v>
      </c>
      <c r="M167" s="23">
        <f t="shared" si="49"/>
        <v>2522.4299999999998</v>
      </c>
      <c r="N167" s="23">
        <f t="shared" si="49"/>
        <v>2062.62</v>
      </c>
      <c r="O167" s="23">
        <f t="shared" si="49"/>
        <v>1327.91</v>
      </c>
      <c r="P167" s="23">
        <f t="shared" si="49"/>
        <v>1596.98</v>
      </c>
      <c r="Q167" s="23">
        <f t="shared" si="49"/>
        <v>1321.11</v>
      </c>
      <c r="R167" s="23">
        <f t="shared" si="49"/>
        <v>1818.34</v>
      </c>
      <c r="S167" s="23">
        <f t="shared" si="49"/>
        <v>1388.57</v>
      </c>
      <c r="T167" s="23">
        <f t="shared" si="49"/>
        <v>1396.95</v>
      </c>
    </row>
    <row r="168" spans="1:20" ht="16.5" customHeight="1" thickBot="1" x14ac:dyDescent="0.3">
      <c r="A168" s="1"/>
      <c r="B168" s="75" t="s">
        <v>8</v>
      </c>
      <c r="C168" s="17" t="s">
        <v>34</v>
      </c>
      <c r="D168" s="18"/>
      <c r="E168" s="18"/>
      <c r="F168" s="18"/>
      <c r="G168" s="19"/>
      <c r="H168" s="23">
        <f t="shared" ref="H168:T168" si="50">H87</f>
        <v>1436.9</v>
      </c>
      <c r="I168" s="23">
        <f>I87</f>
        <v>1433.17</v>
      </c>
      <c r="J168" s="23">
        <f>J87</f>
        <v>2598.4699999999998</v>
      </c>
      <c r="K168" s="23">
        <f t="shared" si="50"/>
        <v>1584.96</v>
      </c>
      <c r="L168" s="23">
        <f t="shared" si="50"/>
        <v>1497.28</v>
      </c>
      <c r="M168" s="23">
        <f t="shared" si="50"/>
        <v>2111.0700000000002</v>
      </c>
      <c r="N168" s="23">
        <f t="shared" si="50"/>
        <v>1840.94</v>
      </c>
      <c r="O168" s="23">
        <f t="shared" si="50"/>
        <v>1409.33</v>
      </c>
      <c r="P168" s="23">
        <f t="shared" si="50"/>
        <v>1567.39</v>
      </c>
      <c r="Q168" s="23">
        <f t="shared" si="50"/>
        <v>1405.32</v>
      </c>
      <c r="R168" s="23">
        <f t="shared" si="50"/>
        <v>1697.45</v>
      </c>
      <c r="S168" s="23">
        <f t="shared" si="50"/>
        <v>1444.95</v>
      </c>
      <c r="T168" s="23">
        <f t="shared" si="50"/>
        <v>1449.87</v>
      </c>
    </row>
    <row r="169" spans="1:20" ht="16.5" customHeight="1" thickBot="1" x14ac:dyDescent="0.3">
      <c r="A169" s="1"/>
      <c r="B169" s="75" t="s">
        <v>11</v>
      </c>
      <c r="C169" s="17" t="s">
        <v>65</v>
      </c>
      <c r="D169" s="18"/>
      <c r="E169" s="18"/>
      <c r="F169" s="18"/>
      <c r="G169" s="19"/>
      <c r="H169" s="23">
        <f t="shared" ref="H169:T169" si="51">H99</f>
        <v>95.93</v>
      </c>
      <c r="I169" s="23">
        <f>I99</f>
        <v>95.48</v>
      </c>
      <c r="J169" s="23">
        <f t="shared" si="51"/>
        <v>233.88</v>
      </c>
      <c r="K169" s="23">
        <f t="shared" si="51"/>
        <v>113.5</v>
      </c>
      <c r="L169" s="23">
        <f t="shared" si="51"/>
        <v>103.11</v>
      </c>
      <c r="M169" s="23">
        <f t="shared" si="51"/>
        <v>175.99</v>
      </c>
      <c r="N169" s="23">
        <f t="shared" si="51"/>
        <v>143.9</v>
      </c>
      <c r="O169" s="23">
        <f t="shared" si="51"/>
        <v>92.65</v>
      </c>
      <c r="P169" s="23">
        <f t="shared" si="51"/>
        <v>111.42</v>
      </c>
      <c r="Q169" s="23">
        <f t="shared" si="51"/>
        <v>92.16</v>
      </c>
      <c r="R169" s="23">
        <f t="shared" si="51"/>
        <v>126.87</v>
      </c>
      <c r="S169" s="23">
        <f t="shared" si="51"/>
        <v>96.88</v>
      </c>
      <c r="T169" s="23">
        <f t="shared" si="51"/>
        <v>97.46</v>
      </c>
    </row>
    <row r="170" spans="1:20" ht="16.5" customHeight="1" thickBot="1" x14ac:dyDescent="0.3">
      <c r="A170" s="1"/>
      <c r="B170" s="75" t="s">
        <v>13</v>
      </c>
      <c r="C170" s="17" t="s">
        <v>73</v>
      </c>
      <c r="D170" s="18"/>
      <c r="E170" s="18"/>
      <c r="F170" s="18"/>
      <c r="G170" s="19"/>
      <c r="H170" s="23">
        <f t="shared" ref="H170:T170" si="52">H138</f>
        <v>72.900000000000006</v>
      </c>
      <c r="I170" s="23">
        <f t="shared" si="52"/>
        <v>72.569999999999993</v>
      </c>
      <c r="J170" s="23">
        <f t="shared" si="52"/>
        <v>177.74</v>
      </c>
      <c r="K170" s="23">
        <f t="shared" si="52"/>
        <v>86.29</v>
      </c>
      <c r="L170" s="23">
        <f t="shared" si="52"/>
        <v>78.36</v>
      </c>
      <c r="M170" s="23">
        <f t="shared" si="52"/>
        <v>133.75</v>
      </c>
      <c r="N170" s="23">
        <f t="shared" si="52"/>
        <v>109.38</v>
      </c>
      <c r="O170" s="23">
        <f t="shared" si="52"/>
        <v>70.41</v>
      </c>
      <c r="P170" s="23">
        <f t="shared" si="52"/>
        <v>84.66</v>
      </c>
      <c r="Q170" s="23">
        <f t="shared" si="52"/>
        <v>70.05</v>
      </c>
      <c r="R170" s="23">
        <f t="shared" si="52"/>
        <v>96.43</v>
      </c>
      <c r="S170" s="23">
        <f t="shared" si="52"/>
        <v>73.63</v>
      </c>
      <c r="T170" s="23">
        <f t="shared" si="52"/>
        <v>74.069999999999993</v>
      </c>
    </row>
    <row r="171" spans="1:20" ht="16.5" customHeight="1" thickBot="1" x14ac:dyDescent="0.3">
      <c r="A171" s="1"/>
      <c r="B171" s="75" t="s">
        <v>15</v>
      </c>
      <c r="C171" s="17" t="s">
        <v>90</v>
      </c>
      <c r="D171" s="18"/>
      <c r="E171" s="18"/>
      <c r="F171" s="18"/>
      <c r="G171" s="19"/>
      <c r="H171" s="23">
        <f t="shared" ref="H171:T171" si="53">H149</f>
        <v>99.97999999999999</v>
      </c>
      <c r="I171" s="23">
        <f t="shared" si="53"/>
        <v>130.47</v>
      </c>
      <c r="J171" s="23">
        <f t="shared" si="53"/>
        <v>145.19999999999999</v>
      </c>
      <c r="K171" s="23">
        <f t="shared" si="53"/>
        <v>72.809999999999988</v>
      </c>
      <c r="L171" s="23">
        <f t="shared" si="53"/>
        <v>72.809999999999988</v>
      </c>
      <c r="M171" s="23">
        <f t="shared" si="53"/>
        <v>72.809999999999988</v>
      </c>
      <c r="N171" s="23">
        <f t="shared" si="53"/>
        <v>142.34</v>
      </c>
      <c r="O171" s="23">
        <f t="shared" si="53"/>
        <v>352.53000000000003</v>
      </c>
      <c r="P171" s="23">
        <f t="shared" si="53"/>
        <v>135.78</v>
      </c>
      <c r="Q171" s="23">
        <f t="shared" si="53"/>
        <v>99.919999999999987</v>
      </c>
      <c r="R171" s="23">
        <f t="shared" si="53"/>
        <v>67.939999999999984</v>
      </c>
      <c r="S171" s="23">
        <f t="shared" si="53"/>
        <v>72.809999999999988</v>
      </c>
      <c r="T171" s="23">
        <f t="shared" si="53"/>
        <v>154.44</v>
      </c>
    </row>
    <row r="172" spans="1:20" ht="16.5" customHeight="1" thickBot="1" x14ac:dyDescent="0.3">
      <c r="A172" s="1"/>
      <c r="B172" s="46" t="s">
        <v>109</v>
      </c>
      <c r="C172" s="62"/>
      <c r="D172" s="71"/>
      <c r="E172" s="71"/>
      <c r="F172" s="71"/>
      <c r="G172" s="74"/>
      <c r="H172" s="90">
        <f t="shared" ref="H172:T172" si="54">SUM(H167:H171)</f>
        <v>3080.57</v>
      </c>
      <c r="I172" s="90">
        <f t="shared" si="54"/>
        <v>3100.19</v>
      </c>
      <c r="J172" s="90">
        <f>SUM(J167:J171)</f>
        <v>6507.36</v>
      </c>
      <c r="K172" s="90">
        <f t="shared" si="54"/>
        <v>3484.4199999999996</v>
      </c>
      <c r="L172" s="90">
        <f t="shared" si="54"/>
        <v>3229.19</v>
      </c>
      <c r="M172" s="90">
        <f t="shared" si="54"/>
        <v>5016.05</v>
      </c>
      <c r="N172" s="90">
        <f t="shared" si="54"/>
        <v>4299.18</v>
      </c>
      <c r="O172" s="90">
        <f t="shared" si="54"/>
        <v>3252.83</v>
      </c>
      <c r="P172" s="90">
        <f t="shared" si="54"/>
        <v>3496.23</v>
      </c>
      <c r="Q172" s="90">
        <f t="shared" si="54"/>
        <v>2988.56</v>
      </c>
      <c r="R172" s="90">
        <f t="shared" si="54"/>
        <v>3807.0299999999997</v>
      </c>
      <c r="S172" s="90">
        <f t="shared" si="54"/>
        <v>3076.84</v>
      </c>
      <c r="T172" s="90">
        <f t="shared" si="54"/>
        <v>3172.79</v>
      </c>
    </row>
    <row r="173" spans="1:20" ht="16.5" customHeight="1" thickBot="1" x14ac:dyDescent="0.3">
      <c r="A173" s="1"/>
      <c r="B173" s="75" t="s">
        <v>49</v>
      </c>
      <c r="C173" s="17" t="s">
        <v>110</v>
      </c>
      <c r="D173" s="18"/>
      <c r="E173" s="18"/>
      <c r="F173" s="18"/>
      <c r="G173" s="19"/>
      <c r="H173" s="23">
        <f t="shared" ref="H173:T173" si="55">H162</f>
        <v>628.72</v>
      </c>
      <c r="I173" s="23">
        <f t="shared" si="55"/>
        <v>632.73</v>
      </c>
      <c r="J173" s="23">
        <f>J162</f>
        <v>1328.09</v>
      </c>
      <c r="K173" s="23">
        <f t="shared" si="55"/>
        <v>711.14</v>
      </c>
      <c r="L173" s="23">
        <f t="shared" si="55"/>
        <v>659.05</v>
      </c>
      <c r="M173" s="23">
        <f t="shared" si="55"/>
        <v>1023.73</v>
      </c>
      <c r="N173" s="23">
        <f t="shared" si="55"/>
        <v>877.43</v>
      </c>
      <c r="O173" s="23">
        <f t="shared" si="55"/>
        <v>663.86</v>
      </c>
      <c r="P173" s="23">
        <f t="shared" si="55"/>
        <v>713.55</v>
      </c>
      <c r="Q173" s="23">
        <f t="shared" si="55"/>
        <v>609.95000000000005</v>
      </c>
      <c r="R173" s="23">
        <f t="shared" si="55"/>
        <v>776.98</v>
      </c>
      <c r="S173" s="23">
        <f t="shared" si="55"/>
        <v>627.96</v>
      </c>
      <c r="T173" s="23">
        <f t="shared" si="55"/>
        <v>647.54</v>
      </c>
    </row>
    <row r="174" spans="1:20" ht="23.25" customHeight="1" thickBot="1" x14ac:dyDescent="0.3">
      <c r="A174" s="1"/>
      <c r="B174" s="91" t="s">
        <v>111</v>
      </c>
      <c r="C174" s="92"/>
      <c r="D174" s="92"/>
      <c r="E174" s="92"/>
      <c r="F174" s="92"/>
      <c r="G174" s="93"/>
      <c r="H174" s="94">
        <f>ROUND(H173+H172,2)</f>
        <v>3709.29</v>
      </c>
      <c r="I174" s="94">
        <f>ROUND(I173+I172,2)</f>
        <v>3732.92</v>
      </c>
      <c r="J174" s="94">
        <f>ROUND(J173+J172,2)</f>
        <v>7835.45</v>
      </c>
      <c r="K174" s="94">
        <f t="shared" ref="K174:T174" si="56">ROUND(K173+K172,2)</f>
        <v>4195.5600000000004</v>
      </c>
      <c r="L174" s="94">
        <f t="shared" si="56"/>
        <v>3888.24</v>
      </c>
      <c r="M174" s="94">
        <f t="shared" si="56"/>
        <v>6039.78</v>
      </c>
      <c r="N174" s="94">
        <f t="shared" si="56"/>
        <v>5176.6099999999997</v>
      </c>
      <c r="O174" s="94">
        <f t="shared" si="56"/>
        <v>3916.69</v>
      </c>
      <c r="P174" s="94">
        <f t="shared" si="56"/>
        <v>4209.78</v>
      </c>
      <c r="Q174" s="94">
        <f t="shared" si="56"/>
        <v>3598.51</v>
      </c>
      <c r="R174" s="94">
        <f t="shared" si="56"/>
        <v>4584.01</v>
      </c>
      <c r="S174" s="94">
        <f t="shared" si="56"/>
        <v>3704.8</v>
      </c>
      <c r="T174" s="94">
        <f t="shared" si="56"/>
        <v>3820.33</v>
      </c>
    </row>
    <row r="175" spans="1:20" ht="15.75" x14ac:dyDescent="0.25">
      <c r="A175" s="1"/>
      <c r="B175" s="1"/>
      <c r="C175" s="1"/>
      <c r="D175" s="1"/>
      <c r="E175" s="1"/>
      <c r="F175" s="1"/>
      <c r="G175" s="1"/>
      <c r="H175" s="234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35"/>
      <c r="T175" s="235"/>
    </row>
    <row r="176" spans="1:20" ht="20.25" customHeight="1" x14ac:dyDescent="0.25">
      <c r="A176" s="1"/>
      <c r="B176" s="37" t="s">
        <v>319</v>
      </c>
      <c r="C176" s="37"/>
      <c r="D176" s="37"/>
      <c r="E176" s="37"/>
      <c r="F176" s="37"/>
      <c r="G176" s="37"/>
      <c r="H176" s="230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35"/>
      <c r="T176" s="235"/>
    </row>
    <row r="177" spans="2:20" s="221" customFormat="1" ht="15.75" customHeight="1" x14ac:dyDescent="0.25">
      <c r="H177" s="240">
        <v>1</v>
      </c>
      <c r="I177" s="240">
        <v>2</v>
      </c>
      <c r="J177" s="240">
        <v>3</v>
      </c>
      <c r="K177" s="240">
        <v>4</v>
      </c>
      <c r="L177" s="240">
        <v>5</v>
      </c>
      <c r="M177" s="240">
        <v>6</v>
      </c>
      <c r="N177" s="240">
        <v>7</v>
      </c>
      <c r="O177" s="240">
        <v>8</v>
      </c>
      <c r="P177" s="240">
        <v>9</v>
      </c>
      <c r="Q177" s="240">
        <v>10</v>
      </c>
      <c r="R177" s="240">
        <v>11</v>
      </c>
      <c r="S177" s="240">
        <v>12</v>
      </c>
      <c r="T177" s="240">
        <v>13</v>
      </c>
    </row>
    <row r="178" spans="2:20" s="221" customFormat="1" ht="47.25" x14ac:dyDescent="0.25">
      <c r="B178" s="223"/>
      <c r="C178" s="222" t="s">
        <v>314</v>
      </c>
      <c r="D178" s="223"/>
      <c r="E178" s="223"/>
      <c r="F178" s="223"/>
      <c r="H178" s="236" t="str">
        <f>H21</f>
        <v>Ajudante de Armazém</v>
      </c>
      <c r="I178" s="236" t="str">
        <f t="shared" ref="I178:T178" si="57">I21</f>
        <v>Ascensorista</v>
      </c>
      <c r="J178" s="236" t="str">
        <f t="shared" si="57"/>
        <v>Assistente Operacional</v>
      </c>
      <c r="K178" s="236" t="str">
        <f t="shared" si="57"/>
        <v>Assistente de Rotinas Administrativas</v>
      </c>
      <c r="L178" s="236" t="str">
        <f t="shared" si="57"/>
        <v>Auxiliar Administrativo II</v>
      </c>
      <c r="M178" s="236" t="str">
        <f t="shared" si="57"/>
        <v>Auxiliar Administrativo III - Libras</v>
      </c>
      <c r="N178" s="236" t="str">
        <f t="shared" si="57"/>
        <v>Coordenador Operacional</v>
      </c>
      <c r="O178" s="236" t="str">
        <f t="shared" si="57"/>
        <v>Copeira (o)</v>
      </c>
      <c r="P178" s="236" t="str">
        <f t="shared" si="57"/>
        <v>Garçom (nete)</v>
      </c>
      <c r="Q178" s="236" t="str">
        <f t="shared" si="57"/>
        <v>Lavador de Veículos</v>
      </c>
      <c r="R178" s="236" t="str">
        <f t="shared" si="57"/>
        <v>Mecânico</v>
      </c>
      <c r="S178" s="236" t="str">
        <f t="shared" si="57"/>
        <v>Mensageiro</v>
      </c>
      <c r="T178" s="236" t="str">
        <f t="shared" si="57"/>
        <v>Operador de áudio</v>
      </c>
    </row>
    <row r="179" spans="2:20" s="221" customFormat="1" ht="15.75" customHeight="1" x14ac:dyDescent="0.25">
      <c r="C179" s="257" t="s">
        <v>310</v>
      </c>
      <c r="D179" s="257"/>
      <c r="E179" s="257"/>
      <c r="F179" s="257"/>
      <c r="G179" s="257"/>
      <c r="H179" s="242">
        <v>15</v>
      </c>
      <c r="I179" s="242">
        <v>16</v>
      </c>
      <c r="J179" s="242">
        <v>1</v>
      </c>
      <c r="K179" s="242">
        <v>8</v>
      </c>
      <c r="L179" s="242">
        <v>28</v>
      </c>
      <c r="M179" s="242">
        <v>1</v>
      </c>
      <c r="N179" s="242">
        <v>3</v>
      </c>
      <c r="O179" s="242">
        <v>12</v>
      </c>
      <c r="P179" s="242">
        <v>4</v>
      </c>
      <c r="Q179" s="242">
        <v>1</v>
      </c>
      <c r="R179" s="242">
        <v>1</v>
      </c>
      <c r="S179" s="242">
        <v>2</v>
      </c>
      <c r="T179" s="242">
        <v>2</v>
      </c>
    </row>
    <row r="180" spans="2:20" s="221" customFormat="1" ht="15.75" customHeight="1" x14ac:dyDescent="0.25">
      <c r="C180" s="257" t="s">
        <v>311</v>
      </c>
      <c r="D180" s="257"/>
      <c r="E180" s="257"/>
      <c r="F180" s="257"/>
      <c r="G180" s="257"/>
      <c r="H180" s="237">
        <f t="shared" ref="H180:T180" si="58">H174*H179</f>
        <v>55639.35</v>
      </c>
      <c r="I180" s="237">
        <f t="shared" si="58"/>
        <v>59726.720000000001</v>
      </c>
      <c r="J180" s="237">
        <f>J174*J179</f>
        <v>7835.45</v>
      </c>
      <c r="K180" s="237">
        <f t="shared" si="58"/>
        <v>33564.480000000003</v>
      </c>
      <c r="L180" s="237">
        <f t="shared" si="58"/>
        <v>108870.72</v>
      </c>
      <c r="M180" s="237">
        <f t="shared" si="58"/>
        <v>6039.78</v>
      </c>
      <c r="N180" s="237">
        <f t="shared" si="58"/>
        <v>15529.829999999998</v>
      </c>
      <c r="O180" s="237">
        <f t="shared" si="58"/>
        <v>47000.28</v>
      </c>
      <c r="P180" s="237">
        <f t="shared" si="58"/>
        <v>16839.12</v>
      </c>
      <c r="Q180" s="237">
        <f t="shared" si="58"/>
        <v>3598.51</v>
      </c>
      <c r="R180" s="237">
        <f t="shared" si="58"/>
        <v>4584.01</v>
      </c>
      <c r="S180" s="237">
        <f t="shared" si="58"/>
        <v>7409.6</v>
      </c>
      <c r="T180" s="237">
        <f t="shared" si="58"/>
        <v>7640.66</v>
      </c>
    </row>
    <row r="181" spans="2:20" s="221" customFormat="1" ht="15.75" customHeight="1" x14ac:dyDescent="0.25"/>
    <row r="182" spans="2:20" s="221" customFormat="1" ht="15.75" customHeight="1" x14ac:dyDescent="0.25">
      <c r="C182" s="256" t="s">
        <v>312</v>
      </c>
      <c r="D182" s="256"/>
      <c r="E182" s="256"/>
      <c r="F182" s="256"/>
      <c r="G182" s="256"/>
      <c r="H182" s="224">
        <f>H180+I180+J180+K180+L180+M180+N180+O180+P180+Q180+R180+S180+T180</f>
        <v>374278.50999999995</v>
      </c>
    </row>
    <row r="183" spans="2:20" s="221" customFormat="1" ht="15.75" customHeight="1" x14ac:dyDescent="0.25">
      <c r="C183" s="241" t="s">
        <v>218</v>
      </c>
      <c r="D183" s="241"/>
      <c r="E183" s="241"/>
      <c r="F183" s="241"/>
      <c r="G183" s="241"/>
      <c r="H183" s="224">
        <f>'04 Diárias'!H23</f>
        <v>3245.6</v>
      </c>
    </row>
    <row r="184" spans="2:20" s="221" customFormat="1" ht="15.75" customHeight="1" x14ac:dyDescent="0.25">
      <c r="C184" s="241" t="s">
        <v>320</v>
      </c>
      <c r="D184" s="241"/>
      <c r="E184" s="241"/>
      <c r="F184" s="241"/>
      <c r="G184" s="241"/>
      <c r="H184" s="224">
        <f>SUM(H182:H183)</f>
        <v>377524.10999999993</v>
      </c>
    </row>
    <row r="185" spans="2:20" s="221" customFormat="1" ht="15.75" customHeight="1" x14ac:dyDescent="0.25">
      <c r="C185" s="258" t="s">
        <v>212</v>
      </c>
      <c r="D185" s="258"/>
      <c r="E185" s="258"/>
      <c r="F185" s="258"/>
      <c r="G185" s="258"/>
      <c r="H185" s="225">
        <v>20</v>
      </c>
    </row>
    <row r="186" spans="2:20" s="221" customFormat="1" ht="15.75" customHeight="1" x14ac:dyDescent="0.25">
      <c r="C186" s="259" t="s">
        <v>313</v>
      </c>
      <c r="D186" s="259"/>
      <c r="E186" s="259"/>
      <c r="F186" s="259"/>
      <c r="G186" s="259"/>
      <c r="H186" s="226">
        <f>H184*H185</f>
        <v>7550482.1999999983</v>
      </c>
    </row>
    <row r="187" spans="2:20" s="221" customFormat="1" ht="22.5" customHeight="1" x14ac:dyDescent="0.25">
      <c r="C187" s="256" t="s">
        <v>222</v>
      </c>
      <c r="D187" s="256"/>
      <c r="E187" s="256"/>
      <c r="F187" s="256"/>
      <c r="G187" s="256"/>
      <c r="H187" s="224">
        <f>H184*12</f>
        <v>4530289.3199999994</v>
      </c>
    </row>
    <row r="188" spans="2:20" s="221" customFormat="1" ht="15.75" customHeight="1" x14ac:dyDescent="0.25"/>
    <row r="189" spans="2:20" s="221" customFormat="1" ht="15.75" customHeight="1" x14ac:dyDescent="0.25"/>
    <row r="190" spans="2:20" ht="15.75" customHeight="1" x14ac:dyDescent="0.25"/>
    <row r="191" spans="2:20" ht="15.75" customHeight="1" x14ac:dyDescent="0.25"/>
    <row r="192" spans="2:20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</sheetData>
  <mergeCells count="19">
    <mergeCell ref="C187:G187"/>
    <mergeCell ref="C179:G179"/>
    <mergeCell ref="C180:G180"/>
    <mergeCell ref="C182:G182"/>
    <mergeCell ref="C185:G185"/>
    <mergeCell ref="C186:G186"/>
    <mergeCell ref="C120:F120"/>
    <mergeCell ref="C24:G24"/>
    <mergeCell ref="C118:F118"/>
    <mergeCell ref="C119:F119"/>
    <mergeCell ref="C97:F97"/>
    <mergeCell ref="C54:F54"/>
    <mergeCell ref="B31:E31"/>
    <mergeCell ref="C27:G27"/>
    <mergeCell ref="C21:G21"/>
    <mergeCell ref="C22:G22"/>
    <mergeCell ref="C23:G23"/>
    <mergeCell ref="C25:G25"/>
    <mergeCell ref="C26:G2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5" firstPageNumber="0" fitToHeight="0" orientation="landscape" r:id="rId1"/>
  <headerFooter alignWithMargins="0">
    <oddHeader>&amp;C&amp;12&amp;A</oddHeader>
    <oddFooter>&amp;L&amp;12Salvador-BA,   &amp;D&amp;C&amp;12Página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B22" sqref="B22:E22"/>
    </sheetView>
  </sheetViews>
  <sheetFormatPr defaultRowHeight="15" x14ac:dyDescent="0.25"/>
  <cols>
    <col min="1" max="1" width="4.5703125"/>
    <col min="2" max="2" width="48.5703125"/>
    <col min="3" max="3" width="26.5703125" customWidth="1"/>
    <col min="4" max="4" width="52.85546875"/>
    <col min="5" max="5" width="22.42578125"/>
    <col min="6" max="6" width="19.28515625"/>
    <col min="7" max="22" width="8.7109375"/>
    <col min="23" max="1025" width="14.42578125"/>
  </cols>
  <sheetData>
    <row r="1" spans="1:22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5.75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2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ht="15.75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2" ht="11.25" customHeight="1" x14ac:dyDescent="0.35">
      <c r="A5" s="1"/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2" ht="23.25" x14ac:dyDescent="0.35">
      <c r="A6" s="1"/>
      <c r="B6" s="12" t="s">
        <v>4</v>
      </c>
      <c r="C6" s="9"/>
      <c r="D6" s="9"/>
      <c r="E6" s="9"/>
      <c r="F6" s="9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2" ht="12.75" customHeight="1" x14ac:dyDescent="0.35">
      <c r="A7" s="1"/>
      <c r="B7" s="154"/>
      <c r="C7" s="154"/>
      <c r="D7" s="154"/>
      <c r="E7" s="154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"/>
      <c r="B8" s="260" t="s">
        <v>217</v>
      </c>
      <c r="C8" s="260"/>
      <c r="D8" s="260"/>
      <c r="E8" s="260"/>
      <c r="F8" s="9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"/>
      <c r="B9" s="97"/>
      <c r="C9" s="97"/>
      <c r="D9" s="97"/>
      <c r="E9" s="97"/>
      <c r="F9" s="9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7.25" x14ac:dyDescent="0.3">
      <c r="A10" s="33"/>
      <c r="B10" s="98" t="s">
        <v>122</v>
      </c>
      <c r="C10" s="99"/>
      <c r="D10" s="99"/>
      <c r="E10" s="99"/>
      <c r="F10" s="121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5.75" x14ac:dyDescent="0.25">
      <c r="A11" s="33"/>
      <c r="B11" s="99" t="s">
        <v>55</v>
      </c>
      <c r="C11" s="121"/>
      <c r="D11" s="33"/>
      <c r="E11" s="33"/>
      <c r="F11" s="121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5.75" x14ac:dyDescent="0.25">
      <c r="A12" s="33"/>
      <c r="B12" s="100" t="s">
        <v>179</v>
      </c>
      <c r="C12" s="100"/>
      <c r="D12" s="100"/>
      <c r="E12" s="100"/>
      <c r="F12" s="121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31.5" x14ac:dyDescent="0.25">
      <c r="A13" s="97" t="s">
        <v>56</v>
      </c>
      <c r="B13" s="106" t="s">
        <v>198</v>
      </c>
      <c r="C13" s="106" t="s">
        <v>199</v>
      </c>
      <c r="D13" s="106" t="s">
        <v>200</v>
      </c>
      <c r="E13" s="106" t="s">
        <v>201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2" ht="29.25" customHeight="1" x14ac:dyDescent="0.25">
      <c r="A14" s="263" t="s">
        <v>6</v>
      </c>
      <c r="B14" s="155" t="s">
        <v>286</v>
      </c>
      <c r="C14" s="107" t="s">
        <v>202</v>
      </c>
      <c r="D14" s="156" t="s">
        <v>203</v>
      </c>
      <c r="E14" s="157">
        <v>4.9000000000000004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ht="15.75" hidden="1" customHeight="1" x14ac:dyDescent="0.25">
      <c r="A15" s="263"/>
      <c r="B15" s="155"/>
      <c r="C15" s="107"/>
      <c r="D15" s="158"/>
      <c r="E15" s="109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2" ht="15.75" x14ac:dyDescent="0.25">
      <c r="A16" s="263"/>
      <c r="B16" s="155" t="s">
        <v>204</v>
      </c>
      <c r="C16" s="107"/>
      <c r="D16" s="158"/>
      <c r="E16" s="202">
        <v>44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2" ht="15.75" x14ac:dyDescent="0.25">
      <c r="A17" s="263"/>
      <c r="B17" s="155" t="s">
        <v>205</v>
      </c>
      <c r="C17" s="107"/>
      <c r="D17" s="158"/>
      <c r="E17" s="109">
        <f>E14*E16</f>
        <v>215.60000000000002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2" ht="15.75" hidden="1" customHeight="1" x14ac:dyDescent="0.25">
      <c r="A18" s="263"/>
      <c r="B18" s="155"/>
      <c r="C18" s="107"/>
      <c r="D18" s="158"/>
      <c r="E18" s="109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2" s="208" customFormat="1" ht="15.75" hidden="1" customHeight="1" x14ac:dyDescent="0.25">
      <c r="A19" s="263"/>
      <c r="B19" s="203"/>
      <c r="C19" s="204"/>
      <c r="D19" s="205"/>
      <c r="E19" s="206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</row>
    <row r="20" spans="1:22" ht="15.75" x14ac:dyDescent="0.25">
      <c r="A20" s="263"/>
      <c r="B20" s="159" t="s">
        <v>206</v>
      </c>
      <c r="C20" s="160"/>
      <c r="D20" s="161"/>
      <c r="E20" s="162">
        <f>E14</f>
        <v>4.9000000000000004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2" x14ac:dyDescent="0.25">
      <c r="A21" s="33"/>
      <c r="B21" s="33"/>
      <c r="C21" s="121"/>
      <c r="D21" s="33"/>
      <c r="E21" s="33"/>
      <c r="F21" s="121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s="1" customFormat="1" ht="54" customHeight="1" x14ac:dyDescent="0.25">
      <c r="B22" s="261" t="s">
        <v>285</v>
      </c>
      <c r="C22" s="261"/>
      <c r="D22" s="261"/>
      <c r="E22" s="261"/>
      <c r="F22" s="5"/>
      <c r="G22" s="5"/>
      <c r="H22" s="5"/>
      <c r="I22" s="5"/>
      <c r="J22" s="5"/>
    </row>
    <row r="23" spans="1:22" s="1" customFormat="1" ht="15.75" x14ac:dyDescent="0.25">
      <c r="B23"/>
      <c r="C23"/>
      <c r="D23"/>
      <c r="E23"/>
      <c r="F23"/>
      <c r="G23"/>
      <c r="H23"/>
      <c r="I23"/>
      <c r="J23"/>
    </row>
    <row r="24" spans="1:22" ht="15.75" customHeight="1" x14ac:dyDescent="0.25">
      <c r="A24" s="262" t="s">
        <v>8</v>
      </c>
      <c r="B24" s="163" t="s">
        <v>207</v>
      </c>
      <c r="C24" s="163"/>
      <c r="D24" s="163"/>
      <c r="E24" s="157">
        <v>14.28</v>
      </c>
    </row>
    <row r="25" spans="1:22" ht="15.75" customHeight="1" x14ac:dyDescent="0.25">
      <c r="A25" s="262"/>
      <c r="B25" s="163" t="s">
        <v>208</v>
      </c>
      <c r="C25" s="163"/>
      <c r="D25" s="163"/>
      <c r="E25" s="164">
        <v>22</v>
      </c>
    </row>
    <row r="26" spans="1:22" ht="15.75" customHeight="1" x14ac:dyDescent="0.25">
      <c r="A26" s="262"/>
      <c r="B26" s="163" t="s">
        <v>209</v>
      </c>
      <c r="C26" s="163"/>
      <c r="D26" s="163"/>
      <c r="E26" s="157">
        <f>E24*E25</f>
        <v>314.15999999999997</v>
      </c>
    </row>
    <row r="27" spans="1:22" ht="15.75" customHeight="1" x14ac:dyDescent="0.25">
      <c r="A27" s="262"/>
      <c r="B27" s="163" t="s">
        <v>210</v>
      </c>
      <c r="C27" s="163"/>
      <c r="D27" s="163"/>
      <c r="E27" s="157">
        <f>ROUND(E26*0.2,2)</f>
        <v>62.83</v>
      </c>
    </row>
    <row r="28" spans="1:22" ht="15.75" customHeight="1" x14ac:dyDescent="0.25">
      <c r="A28" s="262"/>
      <c r="B28" s="165" t="s">
        <v>211</v>
      </c>
      <c r="C28" s="165"/>
      <c r="D28" s="165"/>
      <c r="E28" s="162">
        <f>E26-E27</f>
        <v>251.32999999999998</v>
      </c>
    </row>
  </sheetData>
  <mergeCells count="4">
    <mergeCell ref="B8:E8"/>
    <mergeCell ref="B22:E22"/>
    <mergeCell ref="A24:A28"/>
    <mergeCell ref="A14:A20"/>
  </mergeCells>
  <hyperlinks>
    <hyperlink ref="D14" r:id="rId1"/>
  </hyperlinks>
  <printOptions horizontalCentered="1"/>
  <pageMargins left="0.25" right="0.25" top="0.60708333333333331" bottom="0.75" header="0.39395833333333335" footer="0.47145833333333331"/>
  <pageSetup paperSize="9" scale="62" firstPageNumber="0" fitToHeight="0" orientation="portrait" r:id="rId2"/>
  <headerFooter alignWithMargins="0">
    <oddHeader>&amp;C&amp;12&amp;A</oddHeader>
    <oddFooter>&amp;L&amp;12Salvador-BA,   &amp;D&amp;C&amp;12Página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showGridLines="0" view="pageBreakPreview" topLeftCell="D13" zoomScale="115" zoomScaleSheetLayoutView="115" workbookViewId="0">
      <selection activeCell="C22" sqref="C22"/>
    </sheetView>
  </sheetViews>
  <sheetFormatPr defaultRowHeight="15.75" x14ac:dyDescent="0.25"/>
  <cols>
    <col min="1" max="1" width="6.140625" style="175" customWidth="1"/>
    <col min="2" max="2" width="8.5703125"/>
    <col min="3" max="3" width="35.85546875"/>
    <col min="4" max="4" width="12.7109375"/>
    <col min="5" max="5" width="12"/>
    <col min="6" max="6" width="14.28515625"/>
    <col min="7" max="7" width="16.7109375" customWidth="1"/>
    <col min="8" max="8" width="23.42578125"/>
    <col min="9" max="25" width="8.7109375"/>
    <col min="26" max="1025" width="14.42578125"/>
  </cols>
  <sheetData>
    <row r="1" spans="2:25" x14ac:dyDescent="0.25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5" x14ac:dyDescent="0.25"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25" x14ac:dyDescent="0.25"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</row>
    <row r="4" spans="2:25" x14ac:dyDescent="0.25"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2:25" ht="15.75" customHeight="1" x14ac:dyDescent="0.35"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25" ht="23.25" x14ac:dyDescent="0.35">
      <c r="B6" s="12" t="s">
        <v>4</v>
      </c>
      <c r="C6" s="9"/>
      <c r="D6" s="9"/>
      <c r="E6" s="9"/>
      <c r="F6" s="9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25" x14ac:dyDescent="0.25">
      <c r="B7" s="260" t="s">
        <v>216</v>
      </c>
      <c r="C7" s="260"/>
      <c r="D7" s="260"/>
      <c r="E7" s="260"/>
      <c r="F7" s="260"/>
      <c r="G7" s="260"/>
      <c r="H7" s="26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2" customHeight="1" x14ac:dyDescent="0.25">
      <c r="B8" s="97"/>
      <c r="C8" s="97"/>
      <c r="D8" s="97"/>
      <c r="E8" s="97"/>
      <c r="F8" s="97"/>
      <c r="G8" s="97"/>
      <c r="H8" s="9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17.25" x14ac:dyDescent="0.3">
      <c r="B9" s="98" t="s">
        <v>122</v>
      </c>
      <c r="C9" s="99"/>
      <c r="D9" s="99"/>
      <c r="E9" s="99"/>
      <c r="F9" s="99"/>
      <c r="G9" s="99"/>
      <c r="H9" s="99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x14ac:dyDescent="0.25">
      <c r="B10" s="100" t="s">
        <v>123</v>
      </c>
      <c r="C10" s="101"/>
      <c r="D10" s="102"/>
      <c r="E10" s="102"/>
      <c r="F10" s="102"/>
      <c r="G10" s="102"/>
      <c r="H10" s="10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21" customHeight="1" x14ac:dyDescent="0.25">
      <c r="B11" s="103" t="s">
        <v>124</v>
      </c>
      <c r="C11" s="104"/>
      <c r="D11" s="105"/>
      <c r="E11" s="105"/>
      <c r="F11" s="105"/>
      <c r="G11" s="105"/>
      <c r="H11" s="10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ht="47.25" x14ac:dyDescent="0.25">
      <c r="B12" s="106" t="s">
        <v>125</v>
      </c>
      <c r="C12" s="106" t="s">
        <v>126</v>
      </c>
      <c r="D12" s="106" t="s">
        <v>127</v>
      </c>
      <c r="E12" s="106" t="s">
        <v>128</v>
      </c>
      <c r="F12" s="106" t="s">
        <v>129</v>
      </c>
      <c r="G12" s="106" t="s">
        <v>130</v>
      </c>
      <c r="H12" s="106" t="s">
        <v>131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2:25" x14ac:dyDescent="0.25">
      <c r="B13" s="107">
        <v>1</v>
      </c>
      <c r="C13" s="108" t="s">
        <v>132</v>
      </c>
      <c r="D13" s="107">
        <v>2</v>
      </c>
      <c r="E13" s="107">
        <v>4</v>
      </c>
      <c r="F13" s="107">
        <f t="shared" ref="F13:F18" si="0">D13*E13</f>
        <v>8</v>
      </c>
      <c r="G13" s="109">
        <v>62.75</v>
      </c>
      <c r="H13" s="109">
        <f t="shared" ref="H13:H18" si="1">ROUND(G13*E13*D13,2)</f>
        <v>502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2:25" x14ac:dyDescent="0.25">
      <c r="B14" s="107">
        <v>2</v>
      </c>
      <c r="C14" s="108" t="s">
        <v>133</v>
      </c>
      <c r="D14" s="107">
        <v>2</v>
      </c>
      <c r="E14" s="107">
        <v>4</v>
      </c>
      <c r="F14" s="107">
        <f t="shared" si="0"/>
        <v>8</v>
      </c>
      <c r="G14" s="109">
        <v>47.3</v>
      </c>
      <c r="H14" s="109">
        <f t="shared" si="1"/>
        <v>378.4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5" x14ac:dyDescent="0.25">
      <c r="B15" s="107">
        <v>3</v>
      </c>
      <c r="C15" s="108" t="s">
        <v>134</v>
      </c>
      <c r="D15" s="107">
        <v>1</v>
      </c>
      <c r="E15" s="107">
        <v>4</v>
      </c>
      <c r="F15" s="107">
        <f t="shared" si="0"/>
        <v>4</v>
      </c>
      <c r="G15" s="109">
        <v>23.89</v>
      </c>
      <c r="H15" s="109">
        <f t="shared" si="1"/>
        <v>95.56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2:25" ht="23.25" customHeight="1" x14ac:dyDescent="0.25">
      <c r="B16" s="107">
        <v>4</v>
      </c>
      <c r="C16" s="108" t="s">
        <v>135</v>
      </c>
      <c r="D16" s="107">
        <v>2</v>
      </c>
      <c r="E16" s="107">
        <v>4</v>
      </c>
      <c r="F16" s="107">
        <f t="shared" si="0"/>
        <v>8</v>
      </c>
      <c r="G16" s="109">
        <v>10.51</v>
      </c>
      <c r="H16" s="109">
        <f t="shared" si="1"/>
        <v>84.08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2:25" ht="23.25" customHeight="1" x14ac:dyDescent="0.25">
      <c r="B17" s="107">
        <v>5</v>
      </c>
      <c r="C17" s="108" t="s">
        <v>136</v>
      </c>
      <c r="D17" s="107">
        <v>1</v>
      </c>
      <c r="E17" s="107">
        <v>4</v>
      </c>
      <c r="F17" s="107">
        <f t="shared" si="0"/>
        <v>4</v>
      </c>
      <c r="G17" s="109">
        <v>64.52</v>
      </c>
      <c r="H17" s="109">
        <f t="shared" si="1"/>
        <v>258.08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2:25" x14ac:dyDescent="0.25">
      <c r="B18" s="107">
        <v>6</v>
      </c>
      <c r="C18" s="108" t="s">
        <v>137</v>
      </c>
      <c r="D18" s="107">
        <v>1</v>
      </c>
      <c r="E18" s="107">
        <v>4</v>
      </c>
      <c r="F18" s="107">
        <f t="shared" si="0"/>
        <v>4</v>
      </c>
      <c r="G18" s="109">
        <v>83.44</v>
      </c>
      <c r="H18" s="109">
        <f t="shared" si="1"/>
        <v>333.76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2:25" ht="15.75" customHeight="1" x14ac:dyDescent="0.25">
      <c r="B19" s="265" t="s">
        <v>138</v>
      </c>
      <c r="C19" s="265"/>
      <c r="D19" s="265"/>
      <c r="E19" s="265"/>
      <c r="F19" s="265"/>
      <c r="G19" s="265"/>
      <c r="H19" s="110">
        <f>SUM(H13:H18)</f>
        <v>1651.8799999999999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2:25" ht="22.5" customHeight="1" x14ac:dyDescent="0.25">
      <c r="B20" s="264" t="s">
        <v>139</v>
      </c>
      <c r="C20" s="264"/>
      <c r="D20" s="264"/>
      <c r="E20" s="264"/>
      <c r="F20" s="264"/>
      <c r="G20" s="264"/>
      <c r="H20" s="111">
        <f>ROUND(H19/20,2)</f>
        <v>82.59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2:25" x14ac:dyDescent="0.25">
      <c r="B21" s="34"/>
      <c r="C21" s="112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2:25" x14ac:dyDescent="0.25">
      <c r="B22" s="113" t="s">
        <v>140</v>
      </c>
      <c r="C22" s="112"/>
      <c r="D22" s="34"/>
      <c r="E22" s="34"/>
      <c r="F22" s="34"/>
      <c r="G22" s="34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2:25" ht="47.25" x14ac:dyDescent="0.25">
      <c r="B23" s="106" t="s">
        <v>125</v>
      </c>
      <c r="C23" s="106" t="s">
        <v>126</v>
      </c>
      <c r="D23" s="106" t="s">
        <v>127</v>
      </c>
      <c r="E23" s="106" t="s">
        <v>128</v>
      </c>
      <c r="F23" s="106" t="s">
        <v>129</v>
      </c>
      <c r="G23" s="106" t="s">
        <v>130</v>
      </c>
      <c r="H23" s="106" t="s">
        <v>131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2:25" x14ac:dyDescent="0.25">
      <c r="B24" s="107">
        <v>7</v>
      </c>
      <c r="C24" s="108" t="s">
        <v>141</v>
      </c>
      <c r="D24" s="107">
        <v>2</v>
      </c>
      <c r="E24" s="107">
        <v>4</v>
      </c>
      <c r="F24" s="107">
        <f>D24*E24</f>
        <v>8</v>
      </c>
      <c r="G24" s="109">
        <v>8.5399999999999991</v>
      </c>
      <c r="H24" s="109">
        <f>ROUND(G24*E24*D24,2)</f>
        <v>68.319999999999993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2:25" ht="31.5" x14ac:dyDescent="0.25">
      <c r="B25" s="107">
        <v>8</v>
      </c>
      <c r="C25" s="108" t="s">
        <v>142</v>
      </c>
      <c r="D25" s="107">
        <v>1</v>
      </c>
      <c r="E25" s="107">
        <v>4</v>
      </c>
      <c r="F25" s="107">
        <f>D25*E25</f>
        <v>4</v>
      </c>
      <c r="G25" s="109">
        <v>68.260000000000005</v>
      </c>
      <c r="H25" s="109">
        <f>ROUND(G25*E25*D25,2)</f>
        <v>273.04000000000002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2:25" ht="15.75" customHeight="1" x14ac:dyDescent="0.25">
      <c r="B26" s="265" t="s">
        <v>138</v>
      </c>
      <c r="C26" s="265"/>
      <c r="D26" s="265"/>
      <c r="E26" s="265"/>
      <c r="F26" s="265"/>
      <c r="G26" s="265"/>
      <c r="H26" s="110">
        <f>SUM(H24:H25)</f>
        <v>341.36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2:25" x14ac:dyDescent="0.25">
      <c r="B27" s="264" t="s">
        <v>139</v>
      </c>
      <c r="C27" s="264"/>
      <c r="D27" s="264"/>
      <c r="E27" s="264"/>
      <c r="F27" s="264"/>
      <c r="G27" s="264"/>
      <c r="H27" s="111">
        <f>ROUND(H26/20,2)</f>
        <v>17.07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2:25" x14ac:dyDescent="0.25">
      <c r="B28" s="34"/>
      <c r="C28" s="112"/>
      <c r="D28" s="34"/>
      <c r="E28" s="34"/>
      <c r="F28" s="34"/>
      <c r="G28" s="34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2:25" x14ac:dyDescent="0.25">
      <c r="B29" s="100" t="s">
        <v>214</v>
      </c>
      <c r="C29" s="101"/>
      <c r="D29" s="102"/>
      <c r="E29" s="102"/>
      <c r="F29" s="102"/>
      <c r="G29" s="102"/>
      <c r="H29" s="10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5" ht="21" customHeight="1" x14ac:dyDescent="0.25">
      <c r="B30" s="103" t="s">
        <v>143</v>
      </c>
      <c r="C30" s="104"/>
      <c r="D30" s="105"/>
      <c r="E30" s="105"/>
      <c r="F30" s="105"/>
      <c r="G30" s="105"/>
      <c r="H30" s="105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5" ht="47.25" x14ac:dyDescent="0.25">
      <c r="B31" s="106" t="s">
        <v>125</v>
      </c>
      <c r="C31" s="106" t="s">
        <v>126</v>
      </c>
      <c r="D31" s="106" t="s">
        <v>127</v>
      </c>
      <c r="E31" s="106" t="s">
        <v>128</v>
      </c>
      <c r="F31" s="106" t="s">
        <v>129</v>
      </c>
      <c r="G31" s="106" t="s">
        <v>130</v>
      </c>
      <c r="H31" s="106" t="s">
        <v>131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2:25" x14ac:dyDescent="0.25">
      <c r="B32" s="107">
        <v>9</v>
      </c>
      <c r="C32" s="108" t="s">
        <v>144</v>
      </c>
      <c r="D32" s="107">
        <v>2</v>
      </c>
      <c r="E32" s="107">
        <v>4</v>
      </c>
      <c r="F32" s="107">
        <f t="shared" ref="F32:F38" si="2">D32*E32</f>
        <v>8</v>
      </c>
      <c r="G32" s="109">
        <v>67.11</v>
      </c>
      <c r="H32" s="109">
        <f t="shared" ref="H32:H38" si="3">ROUND(G32*E32*D32,2)</f>
        <v>536.88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2:25" x14ac:dyDescent="0.25">
      <c r="B33" s="107">
        <v>10</v>
      </c>
      <c r="C33" s="108" t="s">
        <v>145</v>
      </c>
      <c r="D33" s="107">
        <v>2</v>
      </c>
      <c r="E33" s="107">
        <v>4</v>
      </c>
      <c r="F33" s="107">
        <f t="shared" si="2"/>
        <v>8</v>
      </c>
      <c r="G33" s="109">
        <v>56.59</v>
      </c>
      <c r="H33" s="109">
        <f t="shared" si="3"/>
        <v>452.72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2:25" x14ac:dyDescent="0.25">
      <c r="B34" s="107">
        <v>11</v>
      </c>
      <c r="C34" s="108" t="s">
        <v>146</v>
      </c>
      <c r="D34" s="107">
        <v>1</v>
      </c>
      <c r="E34" s="107">
        <v>4</v>
      </c>
      <c r="F34" s="107">
        <f t="shared" si="2"/>
        <v>4</v>
      </c>
      <c r="G34" s="109">
        <v>28.59</v>
      </c>
      <c r="H34" s="109">
        <f t="shared" si="3"/>
        <v>114.36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2:25" ht="23.25" customHeight="1" x14ac:dyDescent="0.25">
      <c r="B35" s="107">
        <v>12</v>
      </c>
      <c r="C35" s="108" t="s">
        <v>147</v>
      </c>
      <c r="D35" s="107">
        <v>2</v>
      </c>
      <c r="E35" s="107">
        <v>4</v>
      </c>
      <c r="F35" s="107">
        <f t="shared" si="2"/>
        <v>8</v>
      </c>
      <c r="G35" s="109">
        <v>162.44999999999999</v>
      </c>
      <c r="H35" s="109">
        <f t="shared" si="3"/>
        <v>1299.5999999999999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2:25" ht="23.25" customHeight="1" x14ac:dyDescent="0.25">
      <c r="B36" s="107">
        <v>13</v>
      </c>
      <c r="C36" s="108" t="s">
        <v>134</v>
      </c>
      <c r="D36" s="107">
        <v>1</v>
      </c>
      <c r="E36" s="107">
        <v>4</v>
      </c>
      <c r="F36" s="107">
        <f t="shared" si="2"/>
        <v>4</v>
      </c>
      <c r="G36" s="109">
        <v>23.89</v>
      </c>
      <c r="H36" s="109">
        <f t="shared" si="3"/>
        <v>95.56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5" ht="23.25" customHeight="1" x14ac:dyDescent="0.25">
      <c r="B37" s="107">
        <v>14</v>
      </c>
      <c r="C37" s="108" t="s">
        <v>135</v>
      </c>
      <c r="D37" s="107">
        <v>2</v>
      </c>
      <c r="E37" s="107">
        <v>4</v>
      </c>
      <c r="F37" s="107">
        <f t="shared" si="2"/>
        <v>8</v>
      </c>
      <c r="G37" s="109">
        <v>10.51</v>
      </c>
      <c r="H37" s="109">
        <f t="shared" si="3"/>
        <v>84.08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2:25" ht="31.5" x14ac:dyDescent="0.25">
      <c r="B38" s="107">
        <v>15</v>
      </c>
      <c r="C38" s="108" t="s">
        <v>148</v>
      </c>
      <c r="D38" s="107">
        <v>1</v>
      </c>
      <c r="E38" s="107">
        <v>4</v>
      </c>
      <c r="F38" s="107">
        <f t="shared" si="2"/>
        <v>4</v>
      </c>
      <c r="G38" s="109">
        <v>124.8</v>
      </c>
      <c r="H38" s="109">
        <f t="shared" si="3"/>
        <v>499.2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5" ht="15.75" customHeight="1" x14ac:dyDescent="0.25">
      <c r="B39" s="265" t="s">
        <v>138</v>
      </c>
      <c r="C39" s="265"/>
      <c r="D39" s="265"/>
      <c r="E39" s="265"/>
      <c r="F39" s="265"/>
      <c r="G39" s="265"/>
      <c r="H39" s="110">
        <f>SUM(H32:H38)</f>
        <v>3082.3999999999996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2:25" ht="22.5" customHeight="1" x14ac:dyDescent="0.25">
      <c r="B40" s="264" t="s">
        <v>139</v>
      </c>
      <c r="C40" s="264"/>
      <c r="D40" s="264"/>
      <c r="E40" s="264"/>
      <c r="F40" s="264"/>
      <c r="G40" s="264"/>
      <c r="H40" s="111">
        <f>ROUND(H39/20,2)</f>
        <v>154.12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2:25" ht="6" customHeight="1" x14ac:dyDescent="0.25">
      <c r="B41" s="34"/>
      <c r="C41" s="112"/>
      <c r="D41" s="34"/>
      <c r="E41" s="34"/>
      <c r="F41" s="34"/>
      <c r="G41" s="34"/>
      <c r="H41" s="34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2:25" x14ac:dyDescent="0.25">
      <c r="B42" s="103" t="s">
        <v>149</v>
      </c>
      <c r="C42" s="104"/>
      <c r="D42" s="105"/>
      <c r="E42" s="105"/>
      <c r="F42" s="105"/>
      <c r="G42" s="105"/>
      <c r="H42" s="105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2:25" ht="47.25" x14ac:dyDescent="0.25">
      <c r="B43" s="106" t="s">
        <v>125</v>
      </c>
      <c r="C43" s="106" t="s">
        <v>126</v>
      </c>
      <c r="D43" s="106" t="s">
        <v>127</v>
      </c>
      <c r="E43" s="106" t="s">
        <v>128</v>
      </c>
      <c r="F43" s="106" t="s">
        <v>129</v>
      </c>
      <c r="G43" s="106" t="s">
        <v>130</v>
      </c>
      <c r="H43" s="106" t="s">
        <v>131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2:25" x14ac:dyDescent="0.25">
      <c r="B44" s="107">
        <v>16</v>
      </c>
      <c r="C44" s="108" t="s">
        <v>144</v>
      </c>
      <c r="D44" s="107">
        <v>2</v>
      </c>
      <c r="E44" s="107">
        <v>4</v>
      </c>
      <c r="F44" s="107">
        <f t="shared" ref="F44:F50" si="4">D44*E44</f>
        <v>8</v>
      </c>
      <c r="G44" s="109">
        <v>67.11</v>
      </c>
      <c r="H44" s="109">
        <f t="shared" ref="H44:H50" si="5">ROUND(G44*E44*D44,2)</f>
        <v>536.88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2:25" x14ac:dyDescent="0.25">
      <c r="B45" s="107">
        <v>17</v>
      </c>
      <c r="C45" s="108" t="s">
        <v>145</v>
      </c>
      <c r="D45" s="107">
        <v>2</v>
      </c>
      <c r="E45" s="107">
        <v>4</v>
      </c>
      <c r="F45" s="107">
        <f t="shared" si="4"/>
        <v>8</v>
      </c>
      <c r="G45" s="109">
        <v>56.59</v>
      </c>
      <c r="H45" s="109">
        <f t="shared" si="5"/>
        <v>452.72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2:25" x14ac:dyDescent="0.25">
      <c r="B46" s="107">
        <v>18</v>
      </c>
      <c r="C46" s="108" t="s">
        <v>150</v>
      </c>
      <c r="D46" s="107">
        <v>1</v>
      </c>
      <c r="E46" s="107">
        <v>4</v>
      </c>
      <c r="F46" s="107">
        <f t="shared" si="4"/>
        <v>4</v>
      </c>
      <c r="G46" s="109">
        <v>79.88</v>
      </c>
      <c r="H46" s="109">
        <f t="shared" si="5"/>
        <v>319.52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5" x14ac:dyDescent="0.25">
      <c r="B47" s="107">
        <v>19</v>
      </c>
      <c r="C47" s="108" t="s">
        <v>151</v>
      </c>
      <c r="D47" s="107">
        <v>2</v>
      </c>
      <c r="E47" s="107">
        <v>4</v>
      </c>
      <c r="F47" s="107">
        <f t="shared" si="4"/>
        <v>8</v>
      </c>
      <c r="G47" s="109">
        <v>3.14</v>
      </c>
      <c r="H47" s="109">
        <f t="shared" si="5"/>
        <v>25.12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2:25" x14ac:dyDescent="0.25">
      <c r="B48" s="107">
        <v>20</v>
      </c>
      <c r="C48" s="108" t="s">
        <v>134</v>
      </c>
      <c r="D48" s="107">
        <v>1</v>
      </c>
      <c r="E48" s="107">
        <v>4</v>
      </c>
      <c r="F48" s="107">
        <f t="shared" si="4"/>
        <v>4</v>
      </c>
      <c r="G48" s="109">
        <v>23.89</v>
      </c>
      <c r="H48" s="109">
        <f t="shared" si="5"/>
        <v>95.56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2:24" x14ac:dyDescent="0.25">
      <c r="B49" s="107">
        <v>21</v>
      </c>
      <c r="C49" s="108" t="s">
        <v>135</v>
      </c>
      <c r="D49" s="107">
        <v>2</v>
      </c>
      <c r="E49" s="107">
        <v>4</v>
      </c>
      <c r="F49" s="107">
        <f t="shared" si="4"/>
        <v>8</v>
      </c>
      <c r="G49" s="109">
        <v>10.51</v>
      </c>
      <c r="H49" s="109">
        <f t="shared" si="5"/>
        <v>84.08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2:24" ht="47.25" x14ac:dyDescent="0.25">
      <c r="B50" s="107">
        <v>22</v>
      </c>
      <c r="C50" s="108" t="s">
        <v>152</v>
      </c>
      <c r="D50" s="107">
        <v>1</v>
      </c>
      <c r="E50" s="107">
        <v>4</v>
      </c>
      <c r="F50" s="107">
        <f t="shared" si="4"/>
        <v>4</v>
      </c>
      <c r="G50" s="109">
        <v>128.63</v>
      </c>
      <c r="H50" s="109">
        <f t="shared" si="5"/>
        <v>514.52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2:24" ht="15.75" customHeight="1" x14ac:dyDescent="0.25">
      <c r="B51" s="265" t="s">
        <v>138</v>
      </c>
      <c r="C51" s="265"/>
      <c r="D51" s="265"/>
      <c r="E51" s="265"/>
      <c r="F51" s="265"/>
      <c r="G51" s="265"/>
      <c r="H51" s="110">
        <f>SUM(H44:H50)</f>
        <v>2028.3999999999996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2:24" x14ac:dyDescent="0.25">
      <c r="B52" s="264" t="s">
        <v>139</v>
      </c>
      <c r="C52" s="264"/>
      <c r="D52" s="264"/>
      <c r="E52" s="264"/>
      <c r="F52" s="264"/>
      <c r="G52" s="264"/>
      <c r="H52" s="111">
        <f>ROUND(H51/20,2)</f>
        <v>101.42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2:24" x14ac:dyDescent="0.25">
      <c r="B53" s="34"/>
      <c r="C53" s="112"/>
      <c r="D53" s="34"/>
      <c r="E53" s="34"/>
      <c r="F53" s="34"/>
      <c r="G53" s="34"/>
      <c r="H53" s="34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2:24" x14ac:dyDescent="0.25">
      <c r="B54" s="114" t="s">
        <v>153</v>
      </c>
      <c r="C54" s="115"/>
      <c r="D54" s="116"/>
      <c r="E54" s="116"/>
      <c r="F54" s="116"/>
      <c r="G54" s="116"/>
      <c r="H54" s="117">
        <f>ROUND(AVERAGE(H52,H40),2)</f>
        <v>127.77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2:24" ht="8.25" customHeight="1" x14ac:dyDescent="0.25">
      <c r="B55" s="268"/>
      <c r="C55" s="268"/>
      <c r="D55" s="268"/>
      <c r="E55" s="268"/>
      <c r="F55" s="268"/>
      <c r="G55" s="268"/>
      <c r="H55" s="268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2:24" ht="15.75" customHeight="1" x14ac:dyDescent="0.25">
      <c r="B56" s="103"/>
      <c r="C56" s="104"/>
      <c r="D56" s="105"/>
      <c r="E56" s="105"/>
      <c r="F56" s="105"/>
      <c r="G56" s="105"/>
      <c r="H56" s="105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2:24" ht="147.75" customHeight="1" x14ac:dyDescent="0.25">
      <c r="B57" s="34"/>
      <c r="C57" s="112"/>
      <c r="D57" s="34"/>
      <c r="E57" s="34"/>
      <c r="F57" s="34"/>
      <c r="G57" s="34"/>
      <c r="H57" s="3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2:24" x14ac:dyDescent="0.25">
      <c r="B58" s="100" t="s">
        <v>154</v>
      </c>
      <c r="C58" s="101"/>
      <c r="D58" s="102"/>
      <c r="E58" s="102"/>
      <c r="F58" s="102"/>
      <c r="G58" s="102"/>
      <c r="H58" s="10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2:24" x14ac:dyDescent="0.25">
      <c r="B59" s="103" t="s">
        <v>143</v>
      </c>
      <c r="C59" s="104"/>
      <c r="D59" s="105"/>
      <c r="E59" s="105"/>
      <c r="F59" s="105"/>
      <c r="G59" s="105"/>
      <c r="H59" s="105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2:24" ht="47.25" x14ac:dyDescent="0.25">
      <c r="B60" s="106" t="s">
        <v>125</v>
      </c>
      <c r="C60" s="106" t="s">
        <v>126</v>
      </c>
      <c r="D60" s="106" t="s">
        <v>127</v>
      </c>
      <c r="E60" s="106" t="s">
        <v>128</v>
      </c>
      <c r="F60" s="106" t="s">
        <v>129</v>
      </c>
      <c r="G60" s="106" t="s">
        <v>130</v>
      </c>
      <c r="H60" s="106" t="s">
        <v>131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2:24" x14ac:dyDescent="0.25">
      <c r="B61" s="107">
        <v>24</v>
      </c>
      <c r="C61" s="108" t="s">
        <v>144</v>
      </c>
      <c r="D61" s="107">
        <v>2</v>
      </c>
      <c r="E61" s="107">
        <v>4</v>
      </c>
      <c r="F61" s="107">
        <f t="shared" ref="F61:F67" si="6">D61*E61</f>
        <v>8</v>
      </c>
      <c r="G61" s="109">
        <v>67.11</v>
      </c>
      <c r="H61" s="109">
        <f t="shared" ref="H61:H67" si="7">ROUND(G61*E61*D61,2)</f>
        <v>536.88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2:24" x14ac:dyDescent="0.25">
      <c r="B62" s="107">
        <v>25</v>
      </c>
      <c r="C62" s="108" t="s">
        <v>145</v>
      </c>
      <c r="D62" s="107">
        <v>2</v>
      </c>
      <c r="E62" s="107">
        <v>4</v>
      </c>
      <c r="F62" s="107">
        <f t="shared" si="6"/>
        <v>8</v>
      </c>
      <c r="G62" s="109">
        <v>56.59</v>
      </c>
      <c r="H62" s="109">
        <f t="shared" si="7"/>
        <v>452.72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2:24" x14ac:dyDescent="0.25">
      <c r="B63" s="107">
        <v>26</v>
      </c>
      <c r="C63" s="108" t="s">
        <v>155</v>
      </c>
      <c r="D63" s="107">
        <v>1</v>
      </c>
      <c r="E63" s="107">
        <v>4</v>
      </c>
      <c r="F63" s="107">
        <f t="shared" si="6"/>
        <v>4</v>
      </c>
      <c r="G63" s="109">
        <v>28.59</v>
      </c>
      <c r="H63" s="109">
        <f t="shared" si="7"/>
        <v>114.36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2:24" x14ac:dyDescent="0.25">
      <c r="B64" s="107">
        <v>27</v>
      </c>
      <c r="C64" s="108" t="s">
        <v>156</v>
      </c>
      <c r="D64" s="107">
        <v>2</v>
      </c>
      <c r="E64" s="107">
        <v>4</v>
      </c>
      <c r="F64" s="107">
        <f t="shared" si="6"/>
        <v>8</v>
      </c>
      <c r="G64" s="109">
        <v>162.44999999999999</v>
      </c>
      <c r="H64" s="109">
        <f t="shared" si="7"/>
        <v>1299.5999999999999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2:24" x14ac:dyDescent="0.25">
      <c r="B65" s="107">
        <v>28</v>
      </c>
      <c r="C65" s="108" t="s">
        <v>134</v>
      </c>
      <c r="D65" s="107">
        <v>1</v>
      </c>
      <c r="E65" s="107">
        <v>4</v>
      </c>
      <c r="F65" s="107">
        <f t="shared" si="6"/>
        <v>4</v>
      </c>
      <c r="G65" s="109">
        <v>23.89</v>
      </c>
      <c r="H65" s="109">
        <f t="shared" si="7"/>
        <v>95.56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2:24" x14ac:dyDescent="0.25">
      <c r="B66" s="107">
        <v>29</v>
      </c>
      <c r="C66" s="108" t="s">
        <v>135</v>
      </c>
      <c r="D66" s="107">
        <v>2</v>
      </c>
      <c r="E66" s="107">
        <v>4</v>
      </c>
      <c r="F66" s="107">
        <f t="shared" si="6"/>
        <v>8</v>
      </c>
      <c r="G66" s="109">
        <v>10.51</v>
      </c>
      <c r="H66" s="109">
        <f t="shared" si="7"/>
        <v>84.08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2:24" ht="31.5" x14ac:dyDescent="0.25">
      <c r="B67" s="107">
        <v>30</v>
      </c>
      <c r="C67" s="108" t="s">
        <v>148</v>
      </c>
      <c r="D67" s="107">
        <v>1</v>
      </c>
      <c r="E67" s="107">
        <v>4</v>
      </c>
      <c r="F67" s="107">
        <f t="shared" si="6"/>
        <v>4</v>
      </c>
      <c r="G67" s="109">
        <v>124.8</v>
      </c>
      <c r="H67" s="109">
        <f t="shared" si="7"/>
        <v>499.2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2:24" ht="15.75" customHeight="1" x14ac:dyDescent="0.25">
      <c r="B68" s="265" t="s">
        <v>138</v>
      </c>
      <c r="C68" s="265"/>
      <c r="D68" s="265"/>
      <c r="E68" s="265"/>
      <c r="F68" s="265"/>
      <c r="G68" s="265"/>
      <c r="H68" s="110">
        <f>SUM(H61:H67)</f>
        <v>3082.3999999999996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2:24" x14ac:dyDescent="0.25">
      <c r="B69" s="264" t="s">
        <v>139</v>
      </c>
      <c r="C69" s="264"/>
      <c r="D69" s="264"/>
      <c r="E69" s="264"/>
      <c r="F69" s="264"/>
      <c r="G69" s="264"/>
      <c r="H69" s="111">
        <f>ROUND(H68/20,2)</f>
        <v>154.12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2:24" x14ac:dyDescent="0.25">
      <c r="B70" s="34"/>
      <c r="C70" s="112"/>
      <c r="D70" s="34"/>
      <c r="E70" s="34"/>
      <c r="F70" s="34"/>
      <c r="G70" s="34"/>
      <c r="H70" s="34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2:24" x14ac:dyDescent="0.25">
      <c r="B71" s="103" t="s">
        <v>149</v>
      </c>
      <c r="C71" s="104"/>
      <c r="D71" s="105"/>
      <c r="E71" s="105"/>
      <c r="F71" s="105"/>
      <c r="G71" s="105"/>
      <c r="H71" s="105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2:24" ht="47.25" x14ac:dyDescent="0.25">
      <c r="B72" s="106" t="s">
        <v>125</v>
      </c>
      <c r="C72" s="106" t="s">
        <v>126</v>
      </c>
      <c r="D72" s="106" t="s">
        <v>127</v>
      </c>
      <c r="E72" s="106" t="s">
        <v>128</v>
      </c>
      <c r="F72" s="106" t="s">
        <v>129</v>
      </c>
      <c r="G72" s="106" t="s">
        <v>130</v>
      </c>
      <c r="H72" s="106" t="s">
        <v>131</v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2:24" x14ac:dyDescent="0.25">
      <c r="B73" s="107">
        <v>31</v>
      </c>
      <c r="C73" s="108" t="s">
        <v>144</v>
      </c>
      <c r="D73" s="107">
        <v>2</v>
      </c>
      <c r="E73" s="107">
        <v>4</v>
      </c>
      <c r="F73" s="107">
        <f t="shared" ref="F73:F79" si="8">D73*E73</f>
        <v>8</v>
      </c>
      <c r="G73" s="109">
        <v>67.11</v>
      </c>
      <c r="H73" s="109">
        <f t="shared" ref="H73:H79" si="9">ROUND(G73*E73*D73,2)</f>
        <v>536.88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2:24" x14ac:dyDescent="0.25">
      <c r="B74" s="107">
        <v>32</v>
      </c>
      <c r="C74" s="108" t="s">
        <v>145</v>
      </c>
      <c r="D74" s="107">
        <v>2</v>
      </c>
      <c r="E74" s="107">
        <v>4</v>
      </c>
      <c r="F74" s="107">
        <f t="shared" si="8"/>
        <v>8</v>
      </c>
      <c r="G74" s="109">
        <v>56.59</v>
      </c>
      <c r="H74" s="109">
        <f t="shared" si="9"/>
        <v>452.72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2:24" x14ac:dyDescent="0.25">
      <c r="B75" s="107">
        <v>33</v>
      </c>
      <c r="C75" s="108" t="s">
        <v>157</v>
      </c>
      <c r="D75" s="107">
        <v>2</v>
      </c>
      <c r="E75" s="107">
        <v>4</v>
      </c>
      <c r="F75" s="107">
        <f t="shared" si="8"/>
        <v>8</v>
      </c>
      <c r="G75" s="109">
        <v>127.04</v>
      </c>
      <c r="H75" s="109">
        <f t="shared" si="9"/>
        <v>1016.32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2:24" x14ac:dyDescent="0.25">
      <c r="B76" s="107">
        <v>34</v>
      </c>
      <c r="C76" s="108" t="s">
        <v>151</v>
      </c>
      <c r="D76" s="107">
        <v>1</v>
      </c>
      <c r="E76" s="107">
        <v>4</v>
      </c>
      <c r="F76" s="107">
        <f t="shared" si="8"/>
        <v>4</v>
      </c>
      <c r="G76" s="109">
        <v>3.14</v>
      </c>
      <c r="H76" s="109">
        <f t="shared" si="9"/>
        <v>12.56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2:24" x14ac:dyDescent="0.25">
      <c r="B77" s="107">
        <v>35</v>
      </c>
      <c r="C77" s="108" t="s">
        <v>134</v>
      </c>
      <c r="D77" s="107">
        <v>1</v>
      </c>
      <c r="E77" s="107">
        <v>4</v>
      </c>
      <c r="F77" s="107">
        <f t="shared" si="8"/>
        <v>4</v>
      </c>
      <c r="G77" s="109">
        <v>23.89</v>
      </c>
      <c r="H77" s="109">
        <f t="shared" si="9"/>
        <v>95.56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2:24" x14ac:dyDescent="0.25">
      <c r="B78" s="107">
        <v>36</v>
      </c>
      <c r="C78" s="108" t="s">
        <v>135</v>
      </c>
      <c r="D78" s="107">
        <v>2</v>
      </c>
      <c r="E78" s="107">
        <v>4</v>
      </c>
      <c r="F78" s="107">
        <f t="shared" si="8"/>
        <v>8</v>
      </c>
      <c r="G78" s="109">
        <v>10.51</v>
      </c>
      <c r="H78" s="109">
        <f t="shared" si="9"/>
        <v>84.08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2:24" ht="47.25" x14ac:dyDescent="0.25">
      <c r="B79" s="107">
        <v>37</v>
      </c>
      <c r="C79" s="108" t="s">
        <v>152</v>
      </c>
      <c r="D79" s="107">
        <v>1</v>
      </c>
      <c r="E79" s="107">
        <v>4</v>
      </c>
      <c r="F79" s="107">
        <f t="shared" si="8"/>
        <v>4</v>
      </c>
      <c r="G79" s="109">
        <v>128.63</v>
      </c>
      <c r="H79" s="109">
        <f t="shared" si="9"/>
        <v>514.52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2:24" ht="15.75" customHeight="1" x14ac:dyDescent="0.25">
      <c r="B80" s="265" t="s">
        <v>138</v>
      </c>
      <c r="C80" s="265"/>
      <c r="D80" s="265"/>
      <c r="E80" s="265"/>
      <c r="F80" s="265"/>
      <c r="G80" s="265"/>
      <c r="H80" s="110">
        <f>SUM(H73:H79)</f>
        <v>2712.64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2:24" x14ac:dyDescent="0.25">
      <c r="B81" s="264" t="s">
        <v>139</v>
      </c>
      <c r="C81" s="264"/>
      <c r="D81" s="264"/>
      <c r="E81" s="264"/>
      <c r="F81" s="264"/>
      <c r="G81" s="264"/>
      <c r="H81" s="111">
        <f>ROUND(H80/20,2)</f>
        <v>135.63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2:24" x14ac:dyDescent="0.25">
      <c r="B82" s="34"/>
      <c r="C82" s="112"/>
      <c r="D82" s="34"/>
      <c r="E82" s="34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2:24" x14ac:dyDescent="0.25">
      <c r="B83" s="114" t="s">
        <v>153</v>
      </c>
      <c r="C83" s="115"/>
      <c r="D83" s="116"/>
      <c r="E83" s="116"/>
      <c r="F83" s="116"/>
      <c r="G83" s="116"/>
      <c r="H83" s="117">
        <f>ROUND(AVERAGE(H81,H69),2)</f>
        <v>144.88</v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2:24" x14ac:dyDescent="0.25">
      <c r="B84" s="118"/>
      <c r="C84" s="118"/>
      <c r="D84" s="118"/>
      <c r="E84" s="118"/>
      <c r="F84" s="118"/>
      <c r="G84" s="118"/>
      <c r="H84" s="118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2:24" ht="37.5" customHeight="1" x14ac:dyDescent="0.25">
      <c r="B85" s="267" t="s">
        <v>213</v>
      </c>
      <c r="C85" s="267"/>
      <c r="D85" s="267"/>
      <c r="E85" s="267"/>
      <c r="F85" s="267"/>
      <c r="G85" s="267"/>
      <c r="H85" s="26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2:24" x14ac:dyDescent="0.25">
      <c r="B86" s="103" t="s">
        <v>124</v>
      </c>
      <c r="C86" s="104"/>
      <c r="D86" s="105"/>
      <c r="E86" s="105"/>
      <c r="F86" s="105"/>
      <c r="G86" s="105"/>
      <c r="H86" s="105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2:24" ht="47.25" x14ac:dyDescent="0.25">
      <c r="B87" s="106" t="s">
        <v>125</v>
      </c>
      <c r="C87" s="106" t="s">
        <v>126</v>
      </c>
      <c r="D87" s="106" t="s">
        <v>127</v>
      </c>
      <c r="E87" s="106" t="s">
        <v>128</v>
      </c>
      <c r="F87" s="106" t="s">
        <v>129</v>
      </c>
      <c r="G87" s="106" t="s">
        <v>130</v>
      </c>
      <c r="H87" s="106" t="s">
        <v>131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2:24" x14ac:dyDescent="0.25">
      <c r="B88" s="107">
        <v>38</v>
      </c>
      <c r="C88" s="108" t="s">
        <v>158</v>
      </c>
      <c r="D88" s="107">
        <v>2</v>
      </c>
      <c r="E88" s="107">
        <v>4</v>
      </c>
      <c r="F88" s="107">
        <f>D88*E88</f>
        <v>8</v>
      </c>
      <c r="G88" s="109">
        <v>67.11</v>
      </c>
      <c r="H88" s="109">
        <f>ROUND(G88*E88*D88,2)</f>
        <v>536.88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2:24" x14ac:dyDescent="0.25">
      <c r="B89" s="107">
        <v>39</v>
      </c>
      <c r="C89" s="108" t="s">
        <v>159</v>
      </c>
      <c r="D89" s="107">
        <v>2</v>
      </c>
      <c r="E89" s="107">
        <v>4</v>
      </c>
      <c r="F89" s="107">
        <f>D89*E89</f>
        <v>8</v>
      </c>
      <c r="G89" s="109">
        <v>29.26</v>
      </c>
      <c r="H89" s="109">
        <f>ROUND(G89*E89*D89,2)</f>
        <v>234.08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2:24" x14ac:dyDescent="0.25">
      <c r="B90" s="107">
        <v>40</v>
      </c>
      <c r="C90" s="108" t="s">
        <v>134</v>
      </c>
      <c r="D90" s="107">
        <v>1</v>
      </c>
      <c r="E90" s="107">
        <v>4</v>
      </c>
      <c r="F90" s="107">
        <f>D90*E90</f>
        <v>4</v>
      </c>
      <c r="G90" s="109">
        <v>23.89</v>
      </c>
      <c r="H90" s="109">
        <f>ROUND(G90*E90*D90,2)</f>
        <v>95.56</v>
      </c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2:24" x14ac:dyDescent="0.25">
      <c r="B91" s="107">
        <v>41</v>
      </c>
      <c r="C91" s="108" t="s">
        <v>135</v>
      </c>
      <c r="D91" s="107">
        <v>2</v>
      </c>
      <c r="E91" s="107">
        <v>4</v>
      </c>
      <c r="F91" s="107">
        <f>D91*E91</f>
        <v>8</v>
      </c>
      <c r="G91" s="109">
        <v>10.51</v>
      </c>
      <c r="H91" s="109">
        <f>ROUND(G91*E91*D91,2)</f>
        <v>84.08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2:24" x14ac:dyDescent="0.25">
      <c r="B92" s="107">
        <v>42</v>
      </c>
      <c r="C92" s="108" t="s">
        <v>160</v>
      </c>
      <c r="D92" s="107">
        <v>1</v>
      </c>
      <c r="E92" s="107">
        <v>4</v>
      </c>
      <c r="F92" s="107">
        <f>D92*E92</f>
        <v>4</v>
      </c>
      <c r="G92" s="109">
        <v>124.8</v>
      </c>
      <c r="H92" s="109">
        <f>ROUND(G92*E92*D92,2)</f>
        <v>499.2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2:24" ht="15.75" customHeight="1" x14ac:dyDescent="0.25">
      <c r="B93" s="265" t="s">
        <v>138</v>
      </c>
      <c r="C93" s="265"/>
      <c r="D93" s="265"/>
      <c r="E93" s="265"/>
      <c r="F93" s="265"/>
      <c r="G93" s="265"/>
      <c r="H93" s="110">
        <f>SUM(H88:H92)</f>
        <v>1449.8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2:24" x14ac:dyDescent="0.25">
      <c r="B94" s="264" t="s">
        <v>139</v>
      </c>
      <c r="C94" s="264"/>
      <c r="D94" s="264"/>
      <c r="E94" s="264"/>
      <c r="F94" s="264"/>
      <c r="G94" s="264"/>
      <c r="H94" s="111">
        <f>ROUND(H93/20,2)</f>
        <v>72.489999999999995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2:24" x14ac:dyDescent="0.25">
      <c r="B95" s="34"/>
      <c r="C95" s="112"/>
      <c r="D95" s="34"/>
      <c r="E95" s="34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2:24" x14ac:dyDescent="0.25">
      <c r="B96" s="100" t="s">
        <v>161</v>
      </c>
      <c r="C96" s="101"/>
      <c r="D96" s="102"/>
      <c r="E96" s="102"/>
      <c r="F96" s="102"/>
      <c r="G96" s="102"/>
      <c r="H96" s="10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2:24" x14ac:dyDescent="0.25">
      <c r="B97" s="103" t="s">
        <v>143</v>
      </c>
      <c r="C97" s="104"/>
      <c r="D97" s="105"/>
      <c r="E97" s="105"/>
      <c r="F97" s="105"/>
      <c r="G97" s="105"/>
      <c r="H97" s="105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2:24" ht="47.25" x14ac:dyDescent="0.25">
      <c r="B98" s="106" t="s">
        <v>125</v>
      </c>
      <c r="C98" s="106" t="s">
        <v>126</v>
      </c>
      <c r="D98" s="106" t="s">
        <v>127</v>
      </c>
      <c r="E98" s="106" t="s">
        <v>128</v>
      </c>
      <c r="F98" s="106" t="s">
        <v>129</v>
      </c>
      <c r="G98" s="106" t="s">
        <v>130</v>
      </c>
      <c r="H98" s="106" t="s">
        <v>131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2:24" x14ac:dyDescent="0.25">
      <c r="B99" s="107">
        <v>43</v>
      </c>
      <c r="C99" s="108" t="s">
        <v>144</v>
      </c>
      <c r="D99" s="107">
        <v>2</v>
      </c>
      <c r="E99" s="107">
        <v>4</v>
      </c>
      <c r="F99" s="107">
        <f t="shared" ref="F99:F104" si="10">D99*E99</f>
        <v>8</v>
      </c>
      <c r="G99" s="109">
        <v>67.11</v>
      </c>
      <c r="H99" s="109">
        <f t="shared" ref="H99:H104" si="11">ROUND(G99*E99*D99,2)</f>
        <v>536.88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2:24" x14ac:dyDescent="0.25">
      <c r="B100" s="107">
        <v>44</v>
      </c>
      <c r="C100" s="108" t="s">
        <v>145</v>
      </c>
      <c r="D100" s="107">
        <v>2</v>
      </c>
      <c r="E100" s="107">
        <v>4</v>
      </c>
      <c r="F100" s="107">
        <f t="shared" si="10"/>
        <v>8</v>
      </c>
      <c r="G100" s="109">
        <v>56.59</v>
      </c>
      <c r="H100" s="109">
        <f t="shared" si="11"/>
        <v>452.72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2:24" x14ac:dyDescent="0.25">
      <c r="B101" s="107">
        <v>45</v>
      </c>
      <c r="C101" s="108" t="s">
        <v>156</v>
      </c>
      <c r="D101" s="107">
        <v>2</v>
      </c>
      <c r="E101" s="107">
        <v>4</v>
      </c>
      <c r="F101" s="107">
        <f t="shared" si="10"/>
        <v>8</v>
      </c>
      <c r="G101" s="109">
        <v>162.44999999999999</v>
      </c>
      <c r="H101" s="109">
        <f t="shared" si="11"/>
        <v>1299.5999999999999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2:24" x14ac:dyDescent="0.25">
      <c r="B102" s="107">
        <v>46</v>
      </c>
      <c r="C102" s="108" t="s">
        <v>134</v>
      </c>
      <c r="D102" s="107">
        <v>1</v>
      </c>
      <c r="E102" s="107">
        <v>4</v>
      </c>
      <c r="F102" s="107">
        <f t="shared" si="10"/>
        <v>4</v>
      </c>
      <c r="G102" s="109">
        <v>23.89</v>
      </c>
      <c r="H102" s="109">
        <f t="shared" si="11"/>
        <v>95.56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2:24" x14ac:dyDescent="0.25">
      <c r="B103" s="107">
        <v>47</v>
      </c>
      <c r="C103" s="108" t="s">
        <v>135</v>
      </c>
      <c r="D103" s="107">
        <v>2</v>
      </c>
      <c r="E103" s="107">
        <v>4</v>
      </c>
      <c r="F103" s="107">
        <f t="shared" si="10"/>
        <v>8</v>
      </c>
      <c r="G103" s="109">
        <v>10.51</v>
      </c>
      <c r="H103" s="109">
        <f t="shared" si="11"/>
        <v>84.08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2:24" x14ac:dyDescent="0.25">
      <c r="B104" s="107">
        <v>48</v>
      </c>
      <c r="C104" s="108" t="s">
        <v>162</v>
      </c>
      <c r="D104" s="107">
        <v>1</v>
      </c>
      <c r="E104" s="107">
        <v>4</v>
      </c>
      <c r="F104" s="107">
        <f t="shared" si="10"/>
        <v>4</v>
      </c>
      <c r="G104" s="109">
        <v>124.8</v>
      </c>
      <c r="H104" s="109">
        <f t="shared" si="11"/>
        <v>499.2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2:24" ht="15.75" customHeight="1" x14ac:dyDescent="0.25">
      <c r="B105" s="265" t="s">
        <v>138</v>
      </c>
      <c r="C105" s="265"/>
      <c r="D105" s="265"/>
      <c r="E105" s="265"/>
      <c r="F105" s="265"/>
      <c r="G105" s="265"/>
      <c r="H105" s="110">
        <f>SUM(H99:H104)</f>
        <v>2968.0399999999995</v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2:24" x14ac:dyDescent="0.25">
      <c r="B106" s="264" t="s">
        <v>139</v>
      </c>
      <c r="C106" s="264"/>
      <c r="D106" s="264"/>
      <c r="E106" s="264"/>
      <c r="F106" s="264"/>
      <c r="G106" s="264"/>
      <c r="H106" s="111">
        <f>ROUND(H105/20,2)</f>
        <v>148.4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2:24" ht="9" customHeight="1" x14ac:dyDescent="0.25">
      <c r="B107" s="34"/>
      <c r="C107" s="112"/>
      <c r="D107" s="34"/>
      <c r="E107" s="34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2:24" x14ac:dyDescent="0.25">
      <c r="B108" s="103" t="s">
        <v>149</v>
      </c>
      <c r="C108" s="104"/>
      <c r="D108" s="105"/>
      <c r="E108" s="105"/>
      <c r="F108" s="105"/>
      <c r="G108" s="105"/>
      <c r="H108" s="105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2:24" ht="47.25" x14ac:dyDescent="0.25">
      <c r="B109" s="106" t="s">
        <v>125</v>
      </c>
      <c r="C109" s="106" t="s">
        <v>126</v>
      </c>
      <c r="D109" s="106" t="s">
        <v>127</v>
      </c>
      <c r="E109" s="106" t="s">
        <v>128</v>
      </c>
      <c r="F109" s="106" t="s">
        <v>129</v>
      </c>
      <c r="G109" s="106" t="s">
        <v>130</v>
      </c>
      <c r="H109" s="106" t="s">
        <v>131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2:24" x14ac:dyDescent="0.25">
      <c r="B110" s="107">
        <v>49</v>
      </c>
      <c r="C110" s="108" t="s">
        <v>144</v>
      </c>
      <c r="D110" s="107">
        <v>2</v>
      </c>
      <c r="E110" s="107">
        <v>4</v>
      </c>
      <c r="F110" s="107">
        <f t="shared" ref="F110:F116" si="12">D110*E110</f>
        <v>8</v>
      </c>
      <c r="G110" s="109">
        <v>67.11</v>
      </c>
      <c r="H110" s="109">
        <f t="shared" ref="H110:H116" si="13">ROUND(G110*E110*D110,2)</f>
        <v>536.88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2:24" x14ac:dyDescent="0.25">
      <c r="B111" s="107">
        <v>50</v>
      </c>
      <c r="C111" s="108" t="s">
        <v>145</v>
      </c>
      <c r="D111" s="107">
        <v>2</v>
      </c>
      <c r="E111" s="107">
        <v>4</v>
      </c>
      <c r="F111" s="107">
        <f t="shared" si="12"/>
        <v>8</v>
      </c>
      <c r="G111" s="109">
        <v>56.59</v>
      </c>
      <c r="H111" s="109">
        <f t="shared" si="13"/>
        <v>452.72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2:24" x14ac:dyDescent="0.25">
      <c r="B112" s="107">
        <v>51</v>
      </c>
      <c r="C112" s="108" t="s">
        <v>157</v>
      </c>
      <c r="D112" s="107">
        <v>2</v>
      </c>
      <c r="E112" s="107">
        <v>4</v>
      </c>
      <c r="F112" s="107">
        <f t="shared" si="12"/>
        <v>8</v>
      </c>
      <c r="G112" s="109">
        <v>127.04</v>
      </c>
      <c r="H112" s="109">
        <f t="shared" si="13"/>
        <v>1016.32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2:24" x14ac:dyDescent="0.25">
      <c r="B113" s="107">
        <v>52</v>
      </c>
      <c r="C113" s="108" t="s">
        <v>151</v>
      </c>
      <c r="D113" s="107">
        <v>1</v>
      </c>
      <c r="E113" s="107">
        <v>4</v>
      </c>
      <c r="F113" s="107">
        <f t="shared" si="12"/>
        <v>4</v>
      </c>
      <c r="G113" s="109">
        <v>3.14</v>
      </c>
      <c r="H113" s="109">
        <f t="shared" si="13"/>
        <v>12.56</v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2:24" x14ac:dyDescent="0.25">
      <c r="B114" s="107">
        <v>53</v>
      </c>
      <c r="C114" s="108" t="s">
        <v>134</v>
      </c>
      <c r="D114" s="107">
        <v>1</v>
      </c>
      <c r="E114" s="107">
        <v>4</v>
      </c>
      <c r="F114" s="107">
        <f t="shared" si="12"/>
        <v>4</v>
      </c>
      <c r="G114" s="109">
        <v>23.89</v>
      </c>
      <c r="H114" s="109">
        <f t="shared" si="13"/>
        <v>95.56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2:24" x14ac:dyDescent="0.25">
      <c r="B115" s="107">
        <v>54</v>
      </c>
      <c r="C115" s="108" t="s">
        <v>135</v>
      </c>
      <c r="D115" s="107">
        <v>2</v>
      </c>
      <c r="E115" s="107">
        <v>4</v>
      </c>
      <c r="F115" s="107">
        <f t="shared" si="12"/>
        <v>8</v>
      </c>
      <c r="G115" s="109">
        <v>10.51</v>
      </c>
      <c r="H115" s="109">
        <f t="shared" si="13"/>
        <v>84.08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2:24" ht="47.25" x14ac:dyDescent="0.25">
      <c r="B116" s="107">
        <v>55</v>
      </c>
      <c r="C116" s="108" t="s">
        <v>152</v>
      </c>
      <c r="D116" s="107">
        <v>1</v>
      </c>
      <c r="E116" s="107">
        <v>4</v>
      </c>
      <c r="F116" s="107">
        <f t="shared" si="12"/>
        <v>4</v>
      </c>
      <c r="G116" s="109">
        <v>128.63</v>
      </c>
      <c r="H116" s="109">
        <f t="shared" si="13"/>
        <v>514.52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2:24" ht="15.75" customHeight="1" x14ac:dyDescent="0.25">
      <c r="B117" s="265" t="s">
        <v>138</v>
      </c>
      <c r="C117" s="265"/>
      <c r="D117" s="265"/>
      <c r="E117" s="265"/>
      <c r="F117" s="265"/>
      <c r="G117" s="265"/>
      <c r="H117" s="110">
        <f>SUM(H110:H116)</f>
        <v>2712.64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2:24" x14ac:dyDescent="0.25">
      <c r="B118" s="264" t="s">
        <v>139</v>
      </c>
      <c r="C118" s="264"/>
      <c r="D118" s="264"/>
      <c r="E118" s="264"/>
      <c r="F118" s="264"/>
      <c r="G118" s="264"/>
      <c r="H118" s="111">
        <f>ROUND(H117/20,2)</f>
        <v>135.63</v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2:24" x14ac:dyDescent="0.25">
      <c r="B119" s="34"/>
      <c r="C119" s="112"/>
      <c r="D119" s="34"/>
      <c r="E119" s="34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2:24" x14ac:dyDescent="0.25">
      <c r="B120" s="114" t="s">
        <v>153</v>
      </c>
      <c r="C120" s="115"/>
      <c r="D120" s="116"/>
      <c r="E120" s="116"/>
      <c r="F120" s="116"/>
      <c r="G120" s="116"/>
      <c r="H120" s="117">
        <f>ROUND(AVERAGE(H118,H106),2)</f>
        <v>142.02000000000001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2:24" ht="56.25" customHeight="1" x14ac:dyDescent="0.25">
      <c r="B121" s="118"/>
      <c r="C121" s="118"/>
      <c r="D121" s="118"/>
      <c r="E121" s="118"/>
      <c r="F121" s="118"/>
      <c r="G121" s="118"/>
      <c r="H121" s="118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2:24" x14ac:dyDescent="0.25">
      <c r="B122" s="100" t="s">
        <v>163</v>
      </c>
      <c r="C122" s="101"/>
      <c r="D122" s="102"/>
      <c r="E122" s="102"/>
      <c r="F122" s="102"/>
      <c r="G122" s="102"/>
      <c r="H122" s="10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2:24" x14ac:dyDescent="0.25">
      <c r="B123" s="103" t="s">
        <v>143</v>
      </c>
      <c r="C123" s="104"/>
      <c r="D123" s="105"/>
      <c r="E123" s="105"/>
      <c r="F123" s="105"/>
      <c r="G123" s="105"/>
      <c r="H123" s="105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2:24" ht="47.25" x14ac:dyDescent="0.25">
      <c r="B124" s="106" t="s">
        <v>125</v>
      </c>
      <c r="C124" s="106" t="s">
        <v>126</v>
      </c>
      <c r="D124" s="106" t="s">
        <v>127</v>
      </c>
      <c r="E124" s="106" t="s">
        <v>128</v>
      </c>
      <c r="F124" s="106" t="s">
        <v>129</v>
      </c>
      <c r="G124" s="106" t="s">
        <v>130</v>
      </c>
      <c r="H124" s="106" t="s">
        <v>131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2:24" x14ac:dyDescent="0.25">
      <c r="B125" s="107">
        <v>56</v>
      </c>
      <c r="C125" s="108" t="s">
        <v>164</v>
      </c>
      <c r="D125" s="107">
        <v>2</v>
      </c>
      <c r="E125" s="107">
        <v>4</v>
      </c>
      <c r="F125" s="107">
        <f t="shared" ref="F125:F131" si="14">D125*E125</f>
        <v>8</v>
      </c>
      <c r="G125" s="109">
        <v>33.770000000000003</v>
      </c>
      <c r="H125" s="109">
        <f t="shared" ref="H125:H131" si="15">ROUND(G125*E125*D125,2)</f>
        <v>270.16000000000003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2:24" x14ac:dyDescent="0.25">
      <c r="B126" s="107">
        <v>57</v>
      </c>
      <c r="C126" s="108" t="s">
        <v>165</v>
      </c>
      <c r="D126" s="107">
        <v>2</v>
      </c>
      <c r="E126" s="107">
        <v>4</v>
      </c>
      <c r="F126" s="107">
        <f t="shared" si="14"/>
        <v>8</v>
      </c>
      <c r="G126" s="109">
        <v>67.11</v>
      </c>
      <c r="H126" s="109">
        <f t="shared" si="15"/>
        <v>536.88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2:24" x14ac:dyDescent="0.25">
      <c r="B127" s="107">
        <v>58</v>
      </c>
      <c r="C127" s="108" t="s">
        <v>166</v>
      </c>
      <c r="D127" s="107">
        <v>2</v>
      </c>
      <c r="E127" s="107">
        <v>4</v>
      </c>
      <c r="F127" s="107">
        <f t="shared" si="14"/>
        <v>8</v>
      </c>
      <c r="G127" s="109">
        <v>34.44</v>
      </c>
      <c r="H127" s="109">
        <f t="shared" si="15"/>
        <v>275.52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2:24" x14ac:dyDescent="0.25">
      <c r="B128" s="107">
        <v>59</v>
      </c>
      <c r="C128" s="108" t="s">
        <v>167</v>
      </c>
      <c r="D128" s="107">
        <v>1</v>
      </c>
      <c r="E128" s="107">
        <v>4</v>
      </c>
      <c r="F128" s="107">
        <f t="shared" si="14"/>
        <v>4</v>
      </c>
      <c r="G128" s="109">
        <v>23.96</v>
      </c>
      <c r="H128" s="109">
        <f t="shared" si="15"/>
        <v>95.84</v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2:24" x14ac:dyDescent="0.25">
      <c r="B129" s="107">
        <v>60</v>
      </c>
      <c r="C129" s="108" t="s">
        <v>134</v>
      </c>
      <c r="D129" s="107">
        <v>1</v>
      </c>
      <c r="E129" s="107">
        <v>4</v>
      </c>
      <c r="F129" s="107">
        <f t="shared" si="14"/>
        <v>4</v>
      </c>
      <c r="G129" s="109">
        <v>23.89</v>
      </c>
      <c r="H129" s="109">
        <f t="shared" si="15"/>
        <v>95.56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2:24" x14ac:dyDescent="0.25">
      <c r="B130" s="107">
        <v>61</v>
      </c>
      <c r="C130" s="108" t="s">
        <v>135</v>
      </c>
      <c r="D130" s="107">
        <v>2</v>
      </c>
      <c r="E130" s="107">
        <v>4</v>
      </c>
      <c r="F130" s="107">
        <f t="shared" si="14"/>
        <v>8</v>
      </c>
      <c r="G130" s="109">
        <v>10.51</v>
      </c>
      <c r="H130" s="109">
        <f t="shared" si="15"/>
        <v>84.08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2:24" x14ac:dyDescent="0.25">
      <c r="B131" s="107">
        <v>62</v>
      </c>
      <c r="C131" s="108" t="s">
        <v>162</v>
      </c>
      <c r="D131" s="107">
        <v>1</v>
      </c>
      <c r="E131" s="107">
        <v>4</v>
      </c>
      <c r="F131" s="107">
        <f t="shared" si="14"/>
        <v>4</v>
      </c>
      <c r="G131" s="109">
        <v>124.8</v>
      </c>
      <c r="H131" s="109">
        <f t="shared" si="15"/>
        <v>499.2</v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2:24" ht="15.75" customHeight="1" x14ac:dyDescent="0.25">
      <c r="B132" s="265" t="s">
        <v>138</v>
      </c>
      <c r="C132" s="265"/>
      <c r="D132" s="265"/>
      <c r="E132" s="265"/>
      <c r="F132" s="265"/>
      <c r="G132" s="265"/>
      <c r="H132" s="110">
        <f>SUM(H125:H131)</f>
        <v>1857.2399999999998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2:24" x14ac:dyDescent="0.25">
      <c r="B133" s="264" t="s">
        <v>139</v>
      </c>
      <c r="C133" s="264"/>
      <c r="D133" s="264"/>
      <c r="E133" s="264"/>
      <c r="F133" s="264"/>
      <c r="G133" s="264"/>
      <c r="H133" s="111">
        <f>ROUND(H132/20,2)</f>
        <v>92.86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2:24" ht="9" customHeight="1" x14ac:dyDescent="0.25">
      <c r="B134" s="34"/>
      <c r="C134" s="112"/>
      <c r="D134" s="34"/>
      <c r="E134" s="34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2:24" x14ac:dyDescent="0.25">
      <c r="B135" s="103" t="s">
        <v>149</v>
      </c>
      <c r="C135" s="104"/>
      <c r="D135" s="105"/>
      <c r="E135" s="105"/>
      <c r="F135" s="105"/>
      <c r="G135" s="105"/>
      <c r="H135" s="105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2:24" ht="47.25" x14ac:dyDescent="0.25">
      <c r="B136" s="106" t="s">
        <v>125</v>
      </c>
      <c r="C136" s="106" t="s">
        <v>126</v>
      </c>
      <c r="D136" s="106" t="s">
        <v>127</v>
      </c>
      <c r="E136" s="106" t="s">
        <v>128</v>
      </c>
      <c r="F136" s="106" t="s">
        <v>129</v>
      </c>
      <c r="G136" s="106" t="s">
        <v>130</v>
      </c>
      <c r="H136" s="106" t="s">
        <v>131</v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2:24" x14ac:dyDescent="0.25">
      <c r="B137" s="107">
        <v>63</v>
      </c>
      <c r="C137" s="108" t="s">
        <v>164</v>
      </c>
      <c r="D137" s="107">
        <v>2</v>
      </c>
      <c r="E137" s="107">
        <v>4</v>
      </c>
      <c r="F137" s="107">
        <f t="shared" ref="F137:F143" si="16">D137*E137</f>
        <v>8</v>
      </c>
      <c r="G137" s="109">
        <v>33.770000000000003</v>
      </c>
      <c r="H137" s="109">
        <f t="shared" ref="H137:H143" si="17">ROUND(G137*E137*D137,2)</f>
        <v>270.16000000000003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2:24" x14ac:dyDescent="0.25">
      <c r="B138" s="107">
        <v>64</v>
      </c>
      <c r="C138" s="108" t="s">
        <v>165</v>
      </c>
      <c r="D138" s="107">
        <v>2</v>
      </c>
      <c r="E138" s="107">
        <v>4</v>
      </c>
      <c r="F138" s="107">
        <f t="shared" si="16"/>
        <v>8</v>
      </c>
      <c r="G138" s="109">
        <v>67.11</v>
      </c>
      <c r="H138" s="109">
        <f t="shared" si="17"/>
        <v>536.88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2:24" x14ac:dyDescent="0.25">
      <c r="B139" s="107">
        <v>65</v>
      </c>
      <c r="C139" s="108" t="s">
        <v>166</v>
      </c>
      <c r="D139" s="107">
        <v>2</v>
      </c>
      <c r="E139" s="107">
        <v>4</v>
      </c>
      <c r="F139" s="107">
        <f t="shared" si="16"/>
        <v>8</v>
      </c>
      <c r="G139" s="109">
        <v>34.44</v>
      </c>
      <c r="H139" s="109">
        <f t="shared" si="17"/>
        <v>275.52</v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2:24" x14ac:dyDescent="0.25">
      <c r="B140" s="107">
        <v>66</v>
      </c>
      <c r="C140" s="108" t="s">
        <v>167</v>
      </c>
      <c r="D140" s="107">
        <v>1</v>
      </c>
      <c r="E140" s="107">
        <v>4</v>
      </c>
      <c r="F140" s="107">
        <f t="shared" si="16"/>
        <v>4</v>
      </c>
      <c r="G140" s="109">
        <v>23.96</v>
      </c>
      <c r="H140" s="109">
        <f t="shared" si="17"/>
        <v>95.84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2:24" x14ac:dyDescent="0.25">
      <c r="B141" s="107">
        <v>67</v>
      </c>
      <c r="C141" s="108" t="s">
        <v>134</v>
      </c>
      <c r="D141" s="107">
        <v>1</v>
      </c>
      <c r="E141" s="107">
        <v>4</v>
      </c>
      <c r="F141" s="107">
        <f t="shared" si="16"/>
        <v>4</v>
      </c>
      <c r="G141" s="109">
        <v>23.89</v>
      </c>
      <c r="H141" s="109">
        <f t="shared" si="17"/>
        <v>95.56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2:24" x14ac:dyDescent="0.25">
      <c r="B142" s="107">
        <v>68</v>
      </c>
      <c r="C142" s="108" t="s">
        <v>135</v>
      </c>
      <c r="D142" s="107">
        <v>2</v>
      </c>
      <c r="E142" s="107">
        <v>4</v>
      </c>
      <c r="F142" s="107">
        <f t="shared" si="16"/>
        <v>8</v>
      </c>
      <c r="G142" s="109">
        <v>10.51</v>
      </c>
      <c r="H142" s="109">
        <f t="shared" si="17"/>
        <v>84.08</v>
      </c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2:24" ht="47.25" x14ac:dyDescent="0.25">
      <c r="B143" s="107">
        <v>69</v>
      </c>
      <c r="C143" s="108" t="s">
        <v>152</v>
      </c>
      <c r="D143" s="107">
        <v>1</v>
      </c>
      <c r="E143" s="107">
        <v>4</v>
      </c>
      <c r="F143" s="107">
        <f t="shared" si="16"/>
        <v>4</v>
      </c>
      <c r="G143" s="109">
        <v>128.63</v>
      </c>
      <c r="H143" s="109">
        <f t="shared" si="17"/>
        <v>514.52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2:24" ht="15.75" customHeight="1" x14ac:dyDescent="0.25">
      <c r="B144" s="265" t="s">
        <v>138</v>
      </c>
      <c r="C144" s="265"/>
      <c r="D144" s="265"/>
      <c r="E144" s="265"/>
      <c r="F144" s="265"/>
      <c r="G144" s="265"/>
      <c r="H144" s="110">
        <f>SUM(H137:H143)</f>
        <v>1872.5599999999997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2:24" x14ac:dyDescent="0.25">
      <c r="B145" s="264" t="s">
        <v>139</v>
      </c>
      <c r="C145" s="264"/>
      <c r="D145" s="264"/>
      <c r="E145" s="264"/>
      <c r="F145" s="264"/>
      <c r="G145" s="264"/>
      <c r="H145" s="111">
        <f>ROUND(H144/20,2)</f>
        <v>93.63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2:24" x14ac:dyDescent="0.25">
      <c r="B146" s="34"/>
      <c r="C146" s="112"/>
      <c r="D146" s="34"/>
      <c r="E146" s="34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2:24" x14ac:dyDescent="0.25">
      <c r="B147" s="114" t="s">
        <v>153</v>
      </c>
      <c r="C147" s="115"/>
      <c r="D147" s="116"/>
      <c r="E147" s="116"/>
      <c r="F147" s="116"/>
      <c r="G147" s="116"/>
      <c r="H147" s="117">
        <f>ROUND(AVERAGE(H145,H133),2)</f>
        <v>93.25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2:24" x14ac:dyDescent="0.25">
      <c r="B148" s="118"/>
      <c r="C148" s="118"/>
      <c r="D148" s="118"/>
      <c r="E148" s="118"/>
      <c r="F148" s="118"/>
      <c r="G148" s="118"/>
      <c r="H148" s="118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2:24" x14ac:dyDescent="0.25">
      <c r="B149" s="113" t="s">
        <v>140</v>
      </c>
      <c r="C149" s="112"/>
      <c r="D149" s="34"/>
      <c r="E149" s="34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2:24" ht="47.25" x14ac:dyDescent="0.25">
      <c r="B150" s="106" t="s">
        <v>125</v>
      </c>
      <c r="C150" s="106" t="s">
        <v>126</v>
      </c>
      <c r="D150" s="106" t="s">
        <v>127</v>
      </c>
      <c r="E150" s="106" t="s">
        <v>128</v>
      </c>
      <c r="F150" s="106" t="s">
        <v>129</v>
      </c>
      <c r="G150" s="106" t="s">
        <v>130</v>
      </c>
      <c r="H150" s="106" t="s">
        <v>131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2:24" x14ac:dyDescent="0.25">
      <c r="B151" s="107">
        <v>70</v>
      </c>
      <c r="C151" s="108" t="s">
        <v>168</v>
      </c>
      <c r="D151" s="107">
        <v>1</v>
      </c>
      <c r="E151" s="107">
        <v>4</v>
      </c>
      <c r="F151" s="107">
        <f>D151*E151</f>
        <v>4</v>
      </c>
      <c r="G151" s="109">
        <v>77.900000000000006</v>
      </c>
      <c r="H151" s="109">
        <f>ROUND(G151*E151*D151,2)</f>
        <v>311.60000000000002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2:24" ht="15.75" customHeight="1" x14ac:dyDescent="0.25">
      <c r="B152" s="265" t="s">
        <v>138</v>
      </c>
      <c r="C152" s="265"/>
      <c r="D152" s="265"/>
      <c r="E152" s="265"/>
      <c r="F152" s="265"/>
      <c r="G152" s="265"/>
      <c r="H152" s="110">
        <f>SUM(H151:H151)</f>
        <v>311.60000000000002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2:24" x14ac:dyDescent="0.25">
      <c r="B153" s="264" t="s">
        <v>139</v>
      </c>
      <c r="C153" s="264"/>
      <c r="D153" s="264"/>
      <c r="E153" s="264"/>
      <c r="F153" s="264"/>
      <c r="G153" s="264"/>
      <c r="H153" s="111">
        <f>ROUND(H152/20,2)</f>
        <v>15.58</v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2:24" x14ac:dyDescent="0.25">
      <c r="B154" s="118"/>
      <c r="C154" s="118"/>
      <c r="D154" s="118"/>
      <c r="E154" s="118"/>
      <c r="F154" s="118"/>
      <c r="G154" s="118"/>
      <c r="H154" s="118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2:24" x14ac:dyDescent="0.25">
      <c r="B155" s="100" t="s">
        <v>169</v>
      </c>
      <c r="C155" s="101"/>
      <c r="D155" s="102"/>
      <c r="E155" s="102"/>
      <c r="F155" s="102"/>
      <c r="G155" s="102"/>
      <c r="H155" s="10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2:24" x14ac:dyDescent="0.25">
      <c r="B156" s="103" t="s">
        <v>143</v>
      </c>
      <c r="C156" s="104"/>
      <c r="D156" s="105"/>
      <c r="E156" s="105"/>
      <c r="F156" s="105"/>
      <c r="G156" s="105"/>
      <c r="H156" s="105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2:24" ht="47.25" x14ac:dyDescent="0.25">
      <c r="B157" s="106" t="s">
        <v>125</v>
      </c>
      <c r="C157" s="106" t="s">
        <v>126</v>
      </c>
      <c r="D157" s="106" t="s">
        <v>127</v>
      </c>
      <c r="E157" s="106" t="s">
        <v>128</v>
      </c>
      <c r="F157" s="106" t="s">
        <v>129</v>
      </c>
      <c r="G157" s="106" t="s">
        <v>130</v>
      </c>
      <c r="H157" s="106" t="s">
        <v>131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2:24" x14ac:dyDescent="0.25">
      <c r="B158" s="107">
        <v>71</v>
      </c>
      <c r="C158" s="108" t="s">
        <v>144</v>
      </c>
      <c r="D158" s="107">
        <v>2</v>
      </c>
      <c r="E158" s="107">
        <v>4</v>
      </c>
      <c r="F158" s="107">
        <f t="shared" ref="F158:F164" si="18">D158*E158</f>
        <v>8</v>
      </c>
      <c r="G158" s="109">
        <v>67.11</v>
      </c>
      <c r="H158" s="109">
        <f t="shared" ref="H158:H164" si="19">ROUND(G158*E158*D158,2)</f>
        <v>536.88</v>
      </c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2:24" x14ac:dyDescent="0.25">
      <c r="B159" s="107">
        <v>72</v>
      </c>
      <c r="C159" s="108" t="s">
        <v>145</v>
      </c>
      <c r="D159" s="107">
        <v>2</v>
      </c>
      <c r="E159" s="107">
        <v>4</v>
      </c>
      <c r="F159" s="107">
        <f t="shared" si="18"/>
        <v>8</v>
      </c>
      <c r="G159" s="109">
        <v>56.59</v>
      </c>
      <c r="H159" s="109">
        <f t="shared" si="19"/>
        <v>452.72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2:24" x14ac:dyDescent="0.25">
      <c r="B160" s="107">
        <v>73</v>
      </c>
      <c r="C160" s="108" t="s">
        <v>170</v>
      </c>
      <c r="D160" s="107">
        <v>1</v>
      </c>
      <c r="E160" s="107">
        <v>4</v>
      </c>
      <c r="F160" s="107">
        <f t="shared" si="18"/>
        <v>4</v>
      </c>
      <c r="G160" s="109">
        <v>14.37</v>
      </c>
      <c r="H160" s="109">
        <f t="shared" si="19"/>
        <v>57.48</v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2:24" x14ac:dyDescent="0.25">
      <c r="B161" s="107">
        <v>74</v>
      </c>
      <c r="C161" s="108" t="s">
        <v>156</v>
      </c>
      <c r="D161" s="107">
        <v>2</v>
      </c>
      <c r="E161" s="107">
        <v>4</v>
      </c>
      <c r="F161" s="107">
        <f t="shared" si="18"/>
        <v>8</v>
      </c>
      <c r="G161" s="109">
        <v>162.44999999999999</v>
      </c>
      <c r="H161" s="109">
        <f t="shared" si="19"/>
        <v>1299.5999999999999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2:24" x14ac:dyDescent="0.25">
      <c r="B162" s="107">
        <v>75</v>
      </c>
      <c r="C162" s="108" t="s">
        <v>134</v>
      </c>
      <c r="D162" s="107">
        <v>1</v>
      </c>
      <c r="E162" s="107">
        <v>4</v>
      </c>
      <c r="F162" s="107">
        <f t="shared" si="18"/>
        <v>4</v>
      </c>
      <c r="G162" s="109">
        <v>23.89</v>
      </c>
      <c r="H162" s="109">
        <f t="shared" si="19"/>
        <v>95.56</v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2:24" x14ac:dyDescent="0.25">
      <c r="B163" s="107">
        <v>76</v>
      </c>
      <c r="C163" s="108" t="s">
        <v>135</v>
      </c>
      <c r="D163" s="107">
        <v>2</v>
      </c>
      <c r="E163" s="107">
        <v>4</v>
      </c>
      <c r="F163" s="107">
        <f t="shared" si="18"/>
        <v>8</v>
      </c>
      <c r="G163" s="109">
        <v>10.51</v>
      </c>
      <c r="H163" s="109">
        <f t="shared" si="19"/>
        <v>84.08</v>
      </c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2:24" ht="31.5" x14ac:dyDescent="0.25">
      <c r="B164" s="107">
        <v>77</v>
      </c>
      <c r="C164" s="108" t="s">
        <v>148</v>
      </c>
      <c r="D164" s="107">
        <v>1</v>
      </c>
      <c r="E164" s="107">
        <v>4</v>
      </c>
      <c r="F164" s="107">
        <f t="shared" si="18"/>
        <v>4</v>
      </c>
      <c r="G164" s="109">
        <v>124.8</v>
      </c>
      <c r="H164" s="109">
        <f t="shared" si="19"/>
        <v>499.2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2:24" ht="15.75" customHeight="1" x14ac:dyDescent="0.25">
      <c r="B165" s="265" t="s">
        <v>138</v>
      </c>
      <c r="C165" s="265"/>
      <c r="D165" s="265"/>
      <c r="E165" s="265"/>
      <c r="F165" s="265"/>
      <c r="G165" s="265"/>
      <c r="H165" s="110">
        <f>SUM(H158:H164)</f>
        <v>3025.5199999999995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2:24" x14ac:dyDescent="0.25">
      <c r="B166" s="264" t="s">
        <v>139</v>
      </c>
      <c r="C166" s="264"/>
      <c r="D166" s="264"/>
      <c r="E166" s="264"/>
      <c r="F166" s="264"/>
      <c r="G166" s="264"/>
      <c r="H166" s="111">
        <f>ROUND(H165/20,2)</f>
        <v>151.28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2:24" x14ac:dyDescent="0.25">
      <c r="B167" s="34"/>
      <c r="C167" s="112"/>
      <c r="D167" s="34"/>
      <c r="E167" s="34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2:24" x14ac:dyDescent="0.25">
      <c r="B168" s="103" t="s">
        <v>149</v>
      </c>
      <c r="C168" s="104"/>
      <c r="D168" s="105"/>
      <c r="E168" s="105"/>
      <c r="F168" s="105"/>
      <c r="G168" s="105"/>
      <c r="H168" s="105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2:24" ht="47.25" x14ac:dyDescent="0.25">
      <c r="B169" s="106" t="s">
        <v>125</v>
      </c>
      <c r="C169" s="106" t="s">
        <v>126</v>
      </c>
      <c r="D169" s="106" t="s">
        <v>127</v>
      </c>
      <c r="E169" s="106" t="s">
        <v>128</v>
      </c>
      <c r="F169" s="106" t="s">
        <v>129</v>
      </c>
      <c r="G169" s="106" t="s">
        <v>130</v>
      </c>
      <c r="H169" s="106" t="s">
        <v>131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2:24" x14ac:dyDescent="0.25">
      <c r="B170" s="107">
        <v>78</v>
      </c>
      <c r="C170" s="108" t="s">
        <v>144</v>
      </c>
      <c r="D170" s="107">
        <v>2</v>
      </c>
      <c r="E170" s="107">
        <v>4</v>
      </c>
      <c r="F170" s="107">
        <f t="shared" ref="F170:F177" si="20">D170*E170</f>
        <v>8</v>
      </c>
      <c r="G170" s="109">
        <v>67.11</v>
      </c>
      <c r="H170" s="109">
        <f t="shared" ref="H170:H177" si="21">ROUND(G170*E170*D170,2)</f>
        <v>536.88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2:24" x14ac:dyDescent="0.25">
      <c r="B171" s="107">
        <v>79</v>
      </c>
      <c r="C171" s="108" t="s">
        <v>145</v>
      </c>
      <c r="D171" s="107">
        <v>2</v>
      </c>
      <c r="E171" s="107">
        <v>4</v>
      </c>
      <c r="F171" s="107">
        <f t="shared" si="20"/>
        <v>8</v>
      </c>
      <c r="G171" s="109">
        <v>56.59</v>
      </c>
      <c r="H171" s="109">
        <f t="shared" si="21"/>
        <v>452.72</v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2:24" x14ac:dyDescent="0.25">
      <c r="B172" s="107">
        <v>80</v>
      </c>
      <c r="C172" s="108" t="s">
        <v>170</v>
      </c>
      <c r="D172" s="107">
        <v>1</v>
      </c>
      <c r="E172" s="107">
        <v>4</v>
      </c>
      <c r="F172" s="107">
        <f t="shared" si="20"/>
        <v>4</v>
      </c>
      <c r="G172" s="109">
        <v>14.37</v>
      </c>
      <c r="H172" s="109">
        <f t="shared" si="21"/>
        <v>57.48</v>
      </c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2:24" x14ac:dyDescent="0.25">
      <c r="B173" s="107">
        <v>81</v>
      </c>
      <c r="C173" s="108" t="s">
        <v>171</v>
      </c>
      <c r="D173" s="107">
        <v>2</v>
      </c>
      <c r="E173" s="107">
        <v>4</v>
      </c>
      <c r="F173" s="107">
        <f t="shared" si="20"/>
        <v>8</v>
      </c>
      <c r="G173" s="109">
        <v>79.88</v>
      </c>
      <c r="H173" s="109">
        <f t="shared" si="21"/>
        <v>639.04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2:24" x14ac:dyDescent="0.25">
      <c r="B174" s="107">
        <v>82</v>
      </c>
      <c r="C174" s="108" t="s">
        <v>151</v>
      </c>
      <c r="D174" s="107">
        <v>1</v>
      </c>
      <c r="E174" s="107">
        <v>4</v>
      </c>
      <c r="F174" s="107">
        <f t="shared" si="20"/>
        <v>4</v>
      </c>
      <c r="G174" s="109">
        <v>3.14</v>
      </c>
      <c r="H174" s="109">
        <f t="shared" si="21"/>
        <v>12.56</v>
      </c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2:24" x14ac:dyDescent="0.25">
      <c r="B175" s="107">
        <v>83</v>
      </c>
      <c r="C175" s="108" t="s">
        <v>134</v>
      </c>
      <c r="D175" s="107">
        <v>1</v>
      </c>
      <c r="E175" s="107">
        <v>4</v>
      </c>
      <c r="F175" s="107">
        <f t="shared" si="20"/>
        <v>4</v>
      </c>
      <c r="G175" s="109">
        <v>23.89</v>
      </c>
      <c r="H175" s="109">
        <f t="shared" si="21"/>
        <v>95.56</v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2:24" x14ac:dyDescent="0.25">
      <c r="B176" s="107">
        <v>84</v>
      </c>
      <c r="C176" s="108" t="s">
        <v>135</v>
      </c>
      <c r="D176" s="107">
        <v>2</v>
      </c>
      <c r="E176" s="107">
        <v>4</v>
      </c>
      <c r="F176" s="107">
        <f t="shared" si="20"/>
        <v>8</v>
      </c>
      <c r="G176" s="109">
        <v>10.51</v>
      </c>
      <c r="H176" s="109">
        <f t="shared" si="21"/>
        <v>84.08</v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2:25" ht="47.25" x14ac:dyDescent="0.25">
      <c r="B177" s="107">
        <v>85</v>
      </c>
      <c r="C177" s="108" t="s">
        <v>152</v>
      </c>
      <c r="D177" s="107">
        <v>1</v>
      </c>
      <c r="E177" s="107">
        <v>4</v>
      </c>
      <c r="F177" s="107">
        <f t="shared" si="20"/>
        <v>4</v>
      </c>
      <c r="G177" s="109">
        <v>128.63</v>
      </c>
      <c r="H177" s="109">
        <f t="shared" si="21"/>
        <v>514.52</v>
      </c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2:25" ht="15.75" customHeight="1" x14ac:dyDescent="0.25">
      <c r="B178" s="265" t="s">
        <v>138</v>
      </c>
      <c r="C178" s="265"/>
      <c r="D178" s="265"/>
      <c r="E178" s="265"/>
      <c r="F178" s="265"/>
      <c r="G178" s="265"/>
      <c r="H178" s="110">
        <f>SUM(H170:H177)</f>
        <v>2392.8399999999997</v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2:25" x14ac:dyDescent="0.25">
      <c r="B179" s="264" t="s">
        <v>139</v>
      </c>
      <c r="C179" s="264"/>
      <c r="D179" s="264"/>
      <c r="E179" s="264"/>
      <c r="F179" s="264"/>
      <c r="G179" s="264"/>
      <c r="H179" s="111">
        <f>ROUND(H178/20,2)</f>
        <v>119.64</v>
      </c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2:25" x14ac:dyDescent="0.25">
      <c r="B180" s="34"/>
      <c r="C180" s="112"/>
      <c r="D180" s="34"/>
      <c r="E180" s="34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2:25" x14ac:dyDescent="0.25">
      <c r="B181" s="114" t="s">
        <v>153</v>
      </c>
      <c r="C181" s="115"/>
      <c r="D181" s="116"/>
      <c r="E181" s="116"/>
      <c r="F181" s="116"/>
      <c r="G181" s="116"/>
      <c r="H181" s="117">
        <f>ROUND(AVERAGE(H179,H166),2)</f>
        <v>135.46</v>
      </c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2:25" ht="63" customHeight="1" x14ac:dyDescent="0.25">
      <c r="B182" s="34"/>
      <c r="C182" s="112"/>
      <c r="D182" s="34"/>
      <c r="E182" s="34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2:25" x14ac:dyDescent="0.25">
      <c r="B183" s="100" t="s">
        <v>172</v>
      </c>
      <c r="C183" s="101"/>
      <c r="D183" s="102"/>
      <c r="E183" s="102"/>
      <c r="F183" s="102"/>
      <c r="G183" s="102"/>
      <c r="H183" s="10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21" customHeight="1" x14ac:dyDescent="0.25">
      <c r="B184" s="103" t="s">
        <v>124</v>
      </c>
      <c r="C184" s="104"/>
      <c r="D184" s="105"/>
      <c r="E184" s="105"/>
      <c r="F184" s="105"/>
      <c r="G184" s="105"/>
      <c r="H184" s="105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2:25" ht="47.25" x14ac:dyDescent="0.25">
      <c r="B185" s="106" t="s">
        <v>125</v>
      </c>
      <c r="C185" s="106" t="s">
        <v>126</v>
      </c>
      <c r="D185" s="106" t="s">
        <v>127</v>
      </c>
      <c r="E185" s="106" t="s">
        <v>128</v>
      </c>
      <c r="F185" s="106" t="s">
        <v>129</v>
      </c>
      <c r="G185" s="106" t="s">
        <v>130</v>
      </c>
      <c r="H185" s="106" t="s">
        <v>131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2:25" x14ac:dyDescent="0.25">
      <c r="B186" s="107">
        <v>86</v>
      </c>
      <c r="C186" s="108" t="s">
        <v>132</v>
      </c>
      <c r="D186" s="107">
        <v>2</v>
      </c>
      <c r="E186" s="107">
        <v>4</v>
      </c>
      <c r="F186" s="107">
        <f>D186*E186</f>
        <v>8</v>
      </c>
      <c r="G186" s="109">
        <v>62.75</v>
      </c>
      <c r="H186" s="109">
        <f>ROUND(G186*E186*D186,2)</f>
        <v>502</v>
      </c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2:25" x14ac:dyDescent="0.25">
      <c r="B187" s="107">
        <v>87</v>
      </c>
      <c r="C187" s="108" t="s">
        <v>133</v>
      </c>
      <c r="D187" s="107">
        <v>2</v>
      </c>
      <c r="E187" s="107">
        <v>4</v>
      </c>
      <c r="F187" s="107">
        <f>D187*E187</f>
        <v>8</v>
      </c>
      <c r="G187" s="109">
        <v>47.3</v>
      </c>
      <c r="H187" s="109">
        <f>ROUND(G187*E187*D187,2)</f>
        <v>378.4</v>
      </c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2:25" x14ac:dyDescent="0.25">
      <c r="B188" s="107">
        <v>88</v>
      </c>
      <c r="C188" s="108" t="s">
        <v>134</v>
      </c>
      <c r="D188" s="107">
        <v>1</v>
      </c>
      <c r="E188" s="107">
        <v>4</v>
      </c>
      <c r="F188" s="107">
        <f>D188*E188</f>
        <v>4</v>
      </c>
      <c r="G188" s="109">
        <v>23.89</v>
      </c>
      <c r="H188" s="109">
        <f>ROUND(G188*E188*D188,2)</f>
        <v>95.56</v>
      </c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2:25" ht="23.25" customHeight="1" x14ac:dyDescent="0.25">
      <c r="B189" s="107">
        <v>89</v>
      </c>
      <c r="C189" s="108" t="s">
        <v>135</v>
      </c>
      <c r="D189" s="107">
        <v>2</v>
      </c>
      <c r="E189" s="107">
        <v>4</v>
      </c>
      <c r="F189" s="107">
        <f>D189*E189</f>
        <v>8</v>
      </c>
      <c r="G189" s="109">
        <v>10.51</v>
      </c>
      <c r="H189" s="109">
        <f>ROUND(G189*E189*D189,2)</f>
        <v>84.08</v>
      </c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2:25" ht="23.25" customHeight="1" x14ac:dyDescent="0.25">
      <c r="B190" s="107">
        <v>90</v>
      </c>
      <c r="C190" s="108" t="s">
        <v>136</v>
      </c>
      <c r="D190" s="107">
        <v>1</v>
      </c>
      <c r="E190" s="107">
        <v>4</v>
      </c>
      <c r="F190" s="107">
        <f>D190*E190</f>
        <v>4</v>
      </c>
      <c r="G190" s="109">
        <v>64.52</v>
      </c>
      <c r="H190" s="109">
        <f>ROUND(G190*E190*D190,2)</f>
        <v>258.08</v>
      </c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2:25" ht="15.75" customHeight="1" x14ac:dyDescent="0.25">
      <c r="B191" s="265" t="s">
        <v>138</v>
      </c>
      <c r="C191" s="265"/>
      <c r="D191" s="265"/>
      <c r="E191" s="265"/>
      <c r="F191" s="265"/>
      <c r="G191" s="265"/>
      <c r="H191" s="110">
        <f>SUM(H186:H190)</f>
        <v>1318.12</v>
      </c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</row>
    <row r="192" spans="2:25" ht="22.5" customHeight="1" x14ac:dyDescent="0.25">
      <c r="B192" s="264" t="s">
        <v>139</v>
      </c>
      <c r="C192" s="264"/>
      <c r="D192" s="264"/>
      <c r="E192" s="264"/>
      <c r="F192" s="264"/>
      <c r="G192" s="264"/>
      <c r="H192" s="111">
        <f>ROUND(H191/20,2)</f>
        <v>65.91</v>
      </c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</row>
    <row r="193" spans="2:25" x14ac:dyDescent="0.25">
      <c r="B193" s="34"/>
      <c r="C193" s="112"/>
      <c r="D193" s="34"/>
      <c r="E193" s="34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2:25" x14ac:dyDescent="0.25">
      <c r="B194" s="113" t="s">
        <v>173</v>
      </c>
      <c r="C194" s="112"/>
      <c r="D194" s="34"/>
      <c r="E194" s="34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2:25" ht="47.25" x14ac:dyDescent="0.25">
      <c r="B195" s="106" t="s">
        <v>125</v>
      </c>
      <c r="C195" s="106" t="s">
        <v>126</v>
      </c>
      <c r="D195" s="106" t="s">
        <v>127</v>
      </c>
      <c r="E195" s="106" t="s">
        <v>128</v>
      </c>
      <c r="F195" s="106" t="s">
        <v>129</v>
      </c>
      <c r="G195" s="106" t="s">
        <v>130</v>
      </c>
      <c r="H195" s="106" t="s">
        <v>131</v>
      </c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2:25" x14ac:dyDescent="0.25">
      <c r="B196" s="107">
        <v>91</v>
      </c>
      <c r="C196" s="108" t="s">
        <v>174</v>
      </c>
      <c r="D196" s="107">
        <v>1</v>
      </c>
      <c r="E196" s="107">
        <v>4</v>
      </c>
      <c r="F196" s="107">
        <f>D196*E196</f>
        <v>4</v>
      </c>
      <c r="G196" s="109">
        <v>35.18</v>
      </c>
      <c r="H196" s="109">
        <f>ROUND(G196*E196*D196,2)</f>
        <v>140.72</v>
      </c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2:25" x14ac:dyDescent="0.25">
      <c r="B197" s="107">
        <v>92</v>
      </c>
      <c r="C197" s="108" t="s">
        <v>175</v>
      </c>
      <c r="D197" s="107">
        <v>2</v>
      </c>
      <c r="E197" s="107">
        <v>4</v>
      </c>
      <c r="F197" s="107">
        <f>D197*E197</f>
        <v>8</v>
      </c>
      <c r="G197" s="109">
        <v>27.98</v>
      </c>
      <c r="H197" s="109">
        <f>ROUND(G197*E197*D197,2)</f>
        <v>223.84</v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2:25" x14ac:dyDescent="0.25">
      <c r="B198" s="107">
        <v>93</v>
      </c>
      <c r="C198" s="108" t="s">
        <v>176</v>
      </c>
      <c r="D198" s="107">
        <v>1</v>
      </c>
      <c r="E198" s="107">
        <v>4</v>
      </c>
      <c r="F198" s="107">
        <f>D198*E198</f>
        <v>4</v>
      </c>
      <c r="G198" s="109">
        <v>77.3</v>
      </c>
      <c r="H198" s="109">
        <f>ROUND(G198*E198*D198,2)</f>
        <v>309.2</v>
      </c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2:25" ht="15.75" customHeight="1" x14ac:dyDescent="0.25">
      <c r="B199" s="265" t="s">
        <v>138</v>
      </c>
      <c r="C199" s="265"/>
      <c r="D199" s="265"/>
      <c r="E199" s="265"/>
      <c r="F199" s="265"/>
      <c r="G199" s="265"/>
      <c r="H199" s="110">
        <f>SUM(H196:H198)</f>
        <v>673.76</v>
      </c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2:25" x14ac:dyDescent="0.25">
      <c r="B200" s="264" t="s">
        <v>139</v>
      </c>
      <c r="C200" s="264"/>
      <c r="D200" s="264"/>
      <c r="E200" s="264"/>
      <c r="F200" s="264"/>
      <c r="G200" s="264"/>
      <c r="H200" s="111">
        <f>ROUND(H199/20,2)</f>
        <v>33.69</v>
      </c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2:25" x14ac:dyDescent="0.25">
      <c r="B201" s="34"/>
      <c r="C201" s="112"/>
      <c r="D201" s="34"/>
      <c r="E201" s="34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2:25" x14ac:dyDescent="0.25">
      <c r="B202" s="113" t="s">
        <v>177</v>
      </c>
      <c r="C202" s="112"/>
      <c r="D202" s="34"/>
      <c r="E202" s="34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2:25" ht="47.25" x14ac:dyDescent="0.25">
      <c r="B203" s="106" t="s">
        <v>125</v>
      </c>
      <c r="C203" s="106" t="s">
        <v>126</v>
      </c>
      <c r="D203" s="106" t="s">
        <v>127</v>
      </c>
      <c r="E203" s="106" t="s">
        <v>128</v>
      </c>
      <c r="F203" s="106" t="s">
        <v>129</v>
      </c>
      <c r="G203" s="106" t="s">
        <v>130</v>
      </c>
      <c r="H203" s="106" t="s">
        <v>131</v>
      </c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2:25" x14ac:dyDescent="0.25">
      <c r="B204" s="107">
        <v>94</v>
      </c>
      <c r="C204" s="108" t="s">
        <v>141</v>
      </c>
      <c r="D204" s="107">
        <v>1</v>
      </c>
      <c r="E204" s="107">
        <v>4</v>
      </c>
      <c r="F204" s="107">
        <f>D204*E204</f>
        <v>4</v>
      </c>
      <c r="G204" s="109">
        <v>8.5399999999999991</v>
      </c>
      <c r="H204" s="109">
        <f>ROUND(G204*E204*D204,2)</f>
        <v>34.159999999999997</v>
      </c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2:25" ht="15.75" customHeight="1" x14ac:dyDescent="0.25">
      <c r="B205" s="265" t="s">
        <v>138</v>
      </c>
      <c r="C205" s="265"/>
      <c r="D205" s="265"/>
      <c r="E205" s="265"/>
      <c r="F205" s="265"/>
      <c r="G205" s="265"/>
      <c r="H205" s="110">
        <f>SUM(H204:H204)</f>
        <v>34.159999999999997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2:25" x14ac:dyDescent="0.25">
      <c r="B206" s="264" t="s">
        <v>139</v>
      </c>
      <c r="C206" s="264"/>
      <c r="D206" s="264"/>
      <c r="E206" s="264"/>
      <c r="F206" s="264"/>
      <c r="G206" s="264"/>
      <c r="H206" s="111">
        <f>ROUND(H205/20,2)</f>
        <v>1.71</v>
      </c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2:25" x14ac:dyDescent="0.25">
      <c r="B207" s="34"/>
      <c r="C207" s="112"/>
      <c r="D207" s="34"/>
      <c r="E207" s="34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2:25" ht="15.75" customHeight="1" x14ac:dyDescent="0.25">
      <c r="B208" s="119" t="s">
        <v>178</v>
      </c>
      <c r="C208" s="1"/>
      <c r="D208" s="1"/>
      <c r="E208" s="1"/>
      <c r="F208" s="1"/>
      <c r="G208" s="1"/>
      <c r="H208" s="1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 spans="2:25" ht="15.75" customHeight="1" x14ac:dyDescent="0.25">
      <c r="B209" s="100" t="s">
        <v>179</v>
      </c>
      <c r="C209" s="101"/>
      <c r="D209" s="102"/>
      <c r="E209" s="102"/>
      <c r="F209" s="102"/>
      <c r="G209" s="102"/>
      <c r="H209" s="102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2:25" ht="47.25" x14ac:dyDescent="0.25">
      <c r="B210" s="106" t="s">
        <v>125</v>
      </c>
      <c r="C210" s="106" t="s">
        <v>180</v>
      </c>
      <c r="D210" s="106" t="s">
        <v>181</v>
      </c>
      <c r="E210" s="106" t="s">
        <v>182</v>
      </c>
      <c r="F210" s="106" t="s">
        <v>183</v>
      </c>
      <c r="G210" s="106" t="s">
        <v>184</v>
      </c>
      <c r="H210" s="106" t="s">
        <v>185</v>
      </c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 spans="2:25" ht="15.75" customHeight="1" x14ac:dyDescent="0.25">
      <c r="B211" s="107">
        <v>95</v>
      </c>
      <c r="C211" s="108" t="s">
        <v>178</v>
      </c>
      <c r="D211" s="107" t="s">
        <v>186</v>
      </c>
      <c r="E211" s="107">
        <v>1</v>
      </c>
      <c r="F211" s="107">
        <v>1</v>
      </c>
      <c r="G211" s="109">
        <v>6.32</v>
      </c>
      <c r="H211" s="109">
        <f>G211*E211</f>
        <v>6.32</v>
      </c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 spans="2:25" ht="15.75" customHeight="1" x14ac:dyDescent="0.25">
      <c r="B212" s="266" t="s">
        <v>139</v>
      </c>
      <c r="C212" s="266"/>
      <c r="D212" s="266"/>
      <c r="E212" s="266"/>
      <c r="F212" s="266"/>
      <c r="G212" s="266"/>
      <c r="H212" s="120">
        <f>ROUND(H211/20,2)</f>
        <v>0.32</v>
      </c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</row>
    <row r="213" spans="2:25" ht="26.25" customHeight="1" x14ac:dyDescent="0.25">
      <c r="B213" s="33" t="s">
        <v>187</v>
      </c>
      <c r="C213" s="1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</row>
    <row r="214" spans="2:25" ht="15.75" customHeight="1" x14ac:dyDescent="0.25">
      <c r="B214" s="122" t="s">
        <v>224</v>
      </c>
      <c r="C214" s="123"/>
      <c r="D214" s="124"/>
      <c r="E214" s="124"/>
      <c r="F214" s="124"/>
      <c r="G214" s="124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</row>
    <row r="215" spans="2:25" x14ac:dyDescent="0.25">
      <c r="B215" t="s">
        <v>188</v>
      </c>
    </row>
    <row r="216" spans="2:25" x14ac:dyDescent="0.25">
      <c r="B216" t="s">
        <v>223</v>
      </c>
    </row>
  </sheetData>
  <mergeCells count="38">
    <mergeCell ref="B7:H7"/>
    <mergeCell ref="B19:G19"/>
    <mergeCell ref="B20:G20"/>
    <mergeCell ref="B26:G26"/>
    <mergeCell ref="B27:G27"/>
    <mergeCell ref="B39:G39"/>
    <mergeCell ref="B40:G40"/>
    <mergeCell ref="B51:G51"/>
    <mergeCell ref="B52:G52"/>
    <mergeCell ref="B55:H55"/>
    <mergeCell ref="B68:G68"/>
    <mergeCell ref="B69:G69"/>
    <mergeCell ref="B80:G80"/>
    <mergeCell ref="B81:G81"/>
    <mergeCell ref="B85:H85"/>
    <mergeCell ref="B93:G93"/>
    <mergeCell ref="B94:G94"/>
    <mergeCell ref="B105:G105"/>
    <mergeCell ref="B106:G106"/>
    <mergeCell ref="B117:G117"/>
    <mergeCell ref="B118:G118"/>
    <mergeCell ref="B132:G132"/>
    <mergeCell ref="B133:G133"/>
    <mergeCell ref="B144:G144"/>
    <mergeCell ref="B145:G145"/>
    <mergeCell ref="B152:G152"/>
    <mergeCell ref="B153:G153"/>
    <mergeCell ref="B165:G165"/>
    <mergeCell ref="B166:G166"/>
    <mergeCell ref="B178:G178"/>
    <mergeCell ref="B179:G179"/>
    <mergeCell ref="B191:G191"/>
    <mergeCell ref="B212:G212"/>
    <mergeCell ref="B192:G192"/>
    <mergeCell ref="B199:G199"/>
    <mergeCell ref="B200:G200"/>
    <mergeCell ref="B205:G205"/>
    <mergeCell ref="B206:G206"/>
  </mergeCells>
  <printOptions horizontalCentered="1"/>
  <pageMargins left="0.25" right="0.25" top="0.60708333333333331" bottom="0.75" header="0.39395833333333335" footer="0.47145833333333331"/>
  <pageSetup paperSize="9" scale="62" firstPageNumber="0" fitToHeight="0" orientation="portrait" r:id="rId1"/>
  <headerFooter alignWithMargins="0">
    <oddHeader>&amp;C&amp;12&amp;A</oddHeader>
    <oddFooter>&amp;L&amp;12Salvador-BA,   &amp;D&amp;C&amp;12Página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workbookViewId="0">
      <selection activeCell="C14" sqref="C14"/>
    </sheetView>
  </sheetViews>
  <sheetFormatPr defaultRowHeight="15" x14ac:dyDescent="0.25"/>
  <cols>
    <col min="1" max="1" width="4.5703125"/>
    <col min="2" max="2" width="8.5703125"/>
    <col min="3" max="3" width="21.7109375"/>
    <col min="4" max="4" width="17.7109375"/>
    <col min="5" max="6" width="15.5703125"/>
    <col min="7" max="7" width="16.85546875"/>
    <col min="8" max="8" width="17.140625"/>
    <col min="9" max="28" width="8.7109375"/>
    <col min="29" max="1025" width="14.42578125"/>
  </cols>
  <sheetData>
    <row r="1" spans="1:28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8" ht="15.75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8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8" ht="17.25" customHeight="1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8" ht="14.25" customHeight="1" x14ac:dyDescent="0.35">
      <c r="A5" s="1"/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8" ht="18.75" customHeight="1" x14ac:dyDescent="0.35">
      <c r="A6" s="1"/>
      <c r="B6" s="12" t="s">
        <v>4</v>
      </c>
      <c r="C6" s="9"/>
      <c r="D6" s="9"/>
      <c r="E6" s="9"/>
      <c r="F6" s="9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8" ht="18.75" customHeight="1" x14ac:dyDescent="0.2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x14ac:dyDescent="0.25">
      <c r="A8" s="1"/>
      <c r="B8" s="260" t="s">
        <v>215</v>
      </c>
      <c r="C8" s="260"/>
      <c r="D8" s="260"/>
      <c r="E8" s="260"/>
      <c r="F8" s="260"/>
      <c r="G8" s="260"/>
      <c r="H8" s="26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x14ac:dyDescent="0.25">
      <c r="A9" s="1"/>
      <c r="B9" s="97"/>
      <c r="C9" s="97"/>
      <c r="D9" s="97"/>
      <c r="E9" s="97"/>
      <c r="F9" s="97"/>
      <c r="G9" s="97"/>
      <c r="H9" s="9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 x14ac:dyDescent="0.25">
      <c r="A10" s="33"/>
      <c r="B10" s="119" t="s">
        <v>189</v>
      </c>
      <c r="C10" s="1"/>
      <c r="D10" s="1"/>
      <c r="E10" s="1"/>
      <c r="F10" s="1"/>
      <c r="G10" s="1"/>
      <c r="H10" s="1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5.75" customHeight="1" x14ac:dyDescent="0.25">
      <c r="A11" s="33"/>
      <c r="B11" s="100" t="s">
        <v>190</v>
      </c>
      <c r="C11" s="101"/>
      <c r="D11" s="102"/>
      <c r="E11" s="102"/>
      <c r="F11" s="102"/>
      <c r="G11" s="102"/>
      <c r="H11" s="10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5.75" customHeight="1" x14ac:dyDescent="0.25">
      <c r="A12" s="33"/>
      <c r="B12" s="33"/>
      <c r="C12" s="121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5.75" customHeight="1" x14ac:dyDescent="0.25">
      <c r="A13" s="95"/>
      <c r="B13" s="125"/>
      <c r="C13" s="126" t="s">
        <v>191</v>
      </c>
      <c r="D13" s="127"/>
      <c r="E13" s="127"/>
      <c r="F13" s="128"/>
      <c r="G13" s="125" t="s">
        <v>43</v>
      </c>
      <c r="H13" s="125" t="s">
        <v>27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8" ht="15.75" customHeight="1" x14ac:dyDescent="0.25">
      <c r="A14" s="33"/>
      <c r="B14" s="129" t="s">
        <v>6</v>
      </c>
      <c r="C14" s="130" t="s">
        <v>321</v>
      </c>
      <c r="D14" s="131"/>
      <c r="E14" s="131"/>
      <c r="F14" s="132"/>
      <c r="G14" s="129"/>
      <c r="H14" s="133">
        <v>148.24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.75" customHeight="1" x14ac:dyDescent="0.25">
      <c r="A15" s="33"/>
      <c r="B15" s="129"/>
      <c r="C15" s="130" t="s">
        <v>220</v>
      </c>
      <c r="D15" s="131"/>
      <c r="E15" s="131"/>
      <c r="F15" s="132"/>
      <c r="G15" s="129"/>
      <c r="H15" s="129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5.75" customHeight="1" x14ac:dyDescent="0.25">
      <c r="A16" s="33"/>
      <c r="B16" s="129"/>
      <c r="C16" s="130" t="s">
        <v>192</v>
      </c>
      <c r="D16" s="131"/>
      <c r="E16" s="131"/>
      <c r="F16" s="132"/>
      <c r="G16" s="134">
        <f>1-(G17+G18+G19)</f>
        <v>0.91349999999999998</v>
      </c>
      <c r="H16" s="171">
        <f>H14/G16</f>
        <v>162.2769567597154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5.75" customHeight="1" x14ac:dyDescent="0.25">
      <c r="A17" s="33"/>
      <c r="B17" s="129" t="s">
        <v>8</v>
      </c>
      <c r="C17" s="130" t="s">
        <v>193</v>
      </c>
      <c r="D17" s="131"/>
      <c r="E17" s="131"/>
      <c r="F17" s="132"/>
      <c r="G17" s="135">
        <v>6.4999999999999997E-3</v>
      </c>
      <c r="H17" s="133">
        <f>$H$16*G17</f>
        <v>1.05480021893815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15.75" customHeight="1" x14ac:dyDescent="0.25">
      <c r="A18" s="33"/>
      <c r="B18" s="129" t="s">
        <v>11</v>
      </c>
      <c r="C18" s="130" t="s">
        <v>194</v>
      </c>
      <c r="D18" s="131"/>
      <c r="E18" s="131"/>
      <c r="F18" s="132"/>
      <c r="G18" s="135">
        <v>0.03</v>
      </c>
      <c r="H18" s="133">
        <f>$H$16*G18</f>
        <v>4.8683087027914622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15.75" customHeight="1" x14ac:dyDescent="0.25">
      <c r="A19" s="33"/>
      <c r="B19" s="129" t="s">
        <v>13</v>
      </c>
      <c r="C19" s="130" t="s">
        <v>195</v>
      </c>
      <c r="D19" s="131"/>
      <c r="E19" s="131"/>
      <c r="F19" s="132"/>
      <c r="G19" s="135">
        <v>0.05</v>
      </c>
      <c r="H19" s="133">
        <f>$H$16*G19</f>
        <v>8.1138478379857712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15.75" customHeight="1" x14ac:dyDescent="0.25">
      <c r="A20" s="33"/>
      <c r="B20" s="136"/>
      <c r="C20" s="137" t="s">
        <v>196</v>
      </c>
      <c r="D20" s="138"/>
      <c r="E20" s="138"/>
      <c r="F20" s="139"/>
      <c r="G20" s="140">
        <f>SUM(G17:G19)</f>
        <v>8.6499999999999994E-2</v>
      </c>
      <c r="H20" s="172">
        <f>SUM(H17:H19)</f>
        <v>14.036956759715384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ht="15.75" customHeight="1" x14ac:dyDescent="0.25">
      <c r="A21" s="33"/>
      <c r="B21" s="129"/>
      <c r="C21" s="141" t="s">
        <v>221</v>
      </c>
      <c r="D21" s="142"/>
      <c r="E21" s="142"/>
      <c r="F21" s="142"/>
      <c r="G21" s="143"/>
      <c r="H21" s="144">
        <f>ROUND(H14+H20,2)</f>
        <v>162.28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5.75" customHeight="1" x14ac:dyDescent="0.25">
      <c r="A22" s="33"/>
      <c r="B22" s="129"/>
      <c r="C22" s="130" t="s">
        <v>197</v>
      </c>
      <c r="D22" s="131"/>
      <c r="E22" s="131"/>
      <c r="F22" s="131"/>
      <c r="G22" s="145"/>
      <c r="H22" s="129">
        <v>20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5.75" customHeight="1" x14ac:dyDescent="0.25">
      <c r="A23" s="33"/>
      <c r="B23" s="129"/>
      <c r="C23" s="146" t="s">
        <v>218</v>
      </c>
      <c r="D23" s="147"/>
      <c r="E23" s="147"/>
      <c r="F23" s="147"/>
      <c r="G23" s="148"/>
      <c r="H23" s="149">
        <f>H22*H21</f>
        <v>3245.6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ht="15.75" customHeight="1" x14ac:dyDescent="0.25">
      <c r="A24" s="33"/>
      <c r="B24" s="129"/>
      <c r="C24" s="150" t="s">
        <v>219</v>
      </c>
      <c r="D24" s="151"/>
      <c r="E24" s="151"/>
      <c r="F24" s="151"/>
      <c r="G24" s="152"/>
      <c r="H24" s="153">
        <f>H23*20</f>
        <v>64912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</sheetData>
  <mergeCells count="1">
    <mergeCell ref="B8:H8"/>
  </mergeCells>
  <printOptions horizontalCentered="1"/>
  <pageMargins left="0.25" right="0.25" top="0.60708333333333331" bottom="0.75" header="0.39395833333333335" footer="0.47145833333333331"/>
  <pageSetup paperSize="9" scale="62" firstPageNumber="0" fitToHeight="0" orientation="portrait" r:id="rId1"/>
  <headerFooter alignWithMargins="0">
    <oddHeader>&amp;C&amp;12&amp;A</oddHeader>
    <oddFooter>&amp;L&amp;12Salvador-BA,   &amp;D&amp;C&amp;12Página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opLeftCell="A46" zoomScale="85" zoomScaleNormal="85" workbookViewId="0">
      <selection activeCell="C22" sqref="C22"/>
    </sheetView>
  </sheetViews>
  <sheetFormatPr defaultRowHeight="15" x14ac:dyDescent="0.25"/>
  <cols>
    <col min="1" max="1" width="3.28515625" bestFit="1" customWidth="1"/>
    <col min="2" max="2" width="6.42578125" customWidth="1"/>
    <col min="3" max="3" width="54.7109375" customWidth="1"/>
    <col min="4" max="4" width="10" customWidth="1"/>
    <col min="5" max="5" width="11" customWidth="1"/>
    <col min="6" max="6" width="13.28515625" customWidth="1"/>
    <col min="7" max="7" width="17" customWidth="1"/>
    <col min="8" max="8" width="14.140625" customWidth="1"/>
    <col min="9" max="9" width="13.140625" hidden="1" customWidth="1"/>
    <col min="10" max="11" width="0" hidden="1" customWidth="1"/>
    <col min="12" max="12" width="12.42578125" customWidth="1"/>
    <col min="13" max="13" width="14.5703125" customWidth="1"/>
  </cols>
  <sheetData>
    <row r="1" spans="1:25" ht="18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5.75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5.75" x14ac:dyDescent="0.25">
      <c r="A3" s="1"/>
      <c r="B3" s="4" t="s">
        <v>2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ht="17.25" customHeight="1" x14ac:dyDescent="0.25">
      <c r="A4" s="1"/>
      <c r="B4" s="2" t="s">
        <v>3</v>
      </c>
      <c r="C4" s="1"/>
      <c r="D4" s="1"/>
      <c r="E4" s="1"/>
      <c r="F4" s="6"/>
      <c r="G4" s="1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4.25" customHeight="1" x14ac:dyDescent="0.35">
      <c r="A5" s="1"/>
      <c r="B5" s="8"/>
      <c r="C5" s="9"/>
      <c r="D5" s="9"/>
      <c r="E5" s="9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8.75" customHeight="1" x14ac:dyDescent="0.35">
      <c r="A6" s="1"/>
      <c r="B6" s="12" t="s">
        <v>289</v>
      </c>
      <c r="C6" s="9"/>
      <c r="D6" s="9"/>
      <c r="E6" s="9"/>
      <c r="F6" s="9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5" ht="14.25" customHeight="1" x14ac:dyDescent="0.25">
      <c r="A7" s="3"/>
      <c r="B7" s="12"/>
      <c r="C7" s="12"/>
      <c r="D7" s="12"/>
      <c r="E7" s="12"/>
      <c r="F7" s="12"/>
      <c r="G7" s="166"/>
      <c r="H7" s="167"/>
      <c r="I7" s="168"/>
      <c r="J7" s="4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.75" customHeight="1" x14ac:dyDescent="0.25">
      <c r="A8" s="3"/>
      <c r="B8" s="169"/>
      <c r="C8" s="3"/>
      <c r="D8" s="3"/>
      <c r="E8" s="3"/>
      <c r="F8" s="3"/>
      <c r="G8" s="3"/>
      <c r="H8" s="3"/>
      <c r="I8" s="3"/>
      <c r="J8" s="4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0.5" customHeight="1" x14ac:dyDescent="0.25"/>
    <row r="10" spans="1:25" ht="15.75" x14ac:dyDescent="0.25">
      <c r="A10" s="269" t="s">
        <v>280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176"/>
    </row>
    <row r="11" spans="1:25" ht="47.25" x14ac:dyDescent="0.25">
      <c r="A11" s="177" t="s">
        <v>225</v>
      </c>
      <c r="B11" s="178" t="s">
        <v>125</v>
      </c>
      <c r="C11" s="178" t="s">
        <v>226</v>
      </c>
      <c r="D11" s="178" t="s">
        <v>227</v>
      </c>
      <c r="E11" s="178" t="s">
        <v>228</v>
      </c>
      <c r="F11" s="178" t="s">
        <v>229</v>
      </c>
      <c r="G11" s="178" t="s">
        <v>230</v>
      </c>
      <c r="H11" s="178" t="s">
        <v>231</v>
      </c>
      <c r="I11" s="178" t="s">
        <v>232</v>
      </c>
      <c r="J11" s="178" t="s">
        <v>233</v>
      </c>
      <c r="K11" s="178" t="s">
        <v>234</v>
      </c>
      <c r="L11" s="179" t="s">
        <v>235</v>
      </c>
      <c r="M11" s="180" t="s">
        <v>236</v>
      </c>
    </row>
    <row r="12" spans="1:25" ht="31.5" x14ac:dyDescent="0.25">
      <c r="A12" s="178">
        <v>1</v>
      </c>
      <c r="B12" s="178">
        <v>1</v>
      </c>
      <c r="C12" s="181" t="s">
        <v>237</v>
      </c>
      <c r="D12" s="178" t="s">
        <v>238</v>
      </c>
      <c r="E12" s="178" t="s">
        <v>239</v>
      </c>
      <c r="F12" s="178">
        <v>120</v>
      </c>
      <c r="G12" s="178" t="s">
        <v>240</v>
      </c>
      <c r="H12" s="178">
        <v>120</v>
      </c>
      <c r="I12" s="178">
        <v>2400</v>
      </c>
      <c r="J12" s="177"/>
      <c r="K12" s="177"/>
      <c r="L12" s="182">
        <v>0.08</v>
      </c>
      <c r="M12" s="183">
        <f>H12*L12</f>
        <v>9.6</v>
      </c>
    </row>
    <row r="13" spans="1:25" ht="31.5" x14ac:dyDescent="0.25">
      <c r="A13" s="178">
        <v>2</v>
      </c>
      <c r="B13" s="178">
        <v>2</v>
      </c>
      <c r="C13" s="181" t="s">
        <v>241</v>
      </c>
      <c r="D13" s="178" t="s">
        <v>238</v>
      </c>
      <c r="E13" s="178" t="s">
        <v>239</v>
      </c>
      <c r="F13" s="178">
        <v>10</v>
      </c>
      <c r="G13" s="178" t="s">
        <v>242</v>
      </c>
      <c r="H13" s="178">
        <v>5</v>
      </c>
      <c r="I13" s="178">
        <v>100</v>
      </c>
      <c r="J13" s="177"/>
      <c r="K13" s="177"/>
      <c r="L13" s="182">
        <v>10.7</v>
      </c>
      <c r="M13" s="183">
        <f t="shared" ref="M13:M51" si="0">H13*L13</f>
        <v>53.5</v>
      </c>
    </row>
    <row r="14" spans="1:25" ht="31.5" x14ac:dyDescent="0.25">
      <c r="A14" s="178">
        <v>3</v>
      </c>
      <c r="B14" s="178">
        <v>3</v>
      </c>
      <c r="C14" s="181" t="s">
        <v>243</v>
      </c>
      <c r="D14" s="178" t="s">
        <v>238</v>
      </c>
      <c r="E14" s="178" t="s">
        <v>244</v>
      </c>
      <c r="F14" s="178">
        <v>25</v>
      </c>
      <c r="G14" s="178" t="s">
        <v>240</v>
      </c>
      <c r="H14" s="178">
        <v>25</v>
      </c>
      <c r="I14" s="178">
        <v>500</v>
      </c>
      <c r="J14" s="177"/>
      <c r="K14" s="177"/>
      <c r="L14" s="182">
        <v>4.92</v>
      </c>
      <c r="M14" s="183">
        <f t="shared" si="0"/>
        <v>123</v>
      </c>
    </row>
    <row r="15" spans="1:25" ht="47.25" x14ac:dyDescent="0.25">
      <c r="A15" s="178">
        <v>4</v>
      </c>
      <c r="B15" s="178">
        <v>4</v>
      </c>
      <c r="C15" s="181" t="s">
        <v>245</v>
      </c>
      <c r="D15" s="178" t="s">
        <v>238</v>
      </c>
      <c r="E15" s="178" t="s">
        <v>244</v>
      </c>
      <c r="F15" s="178">
        <v>30</v>
      </c>
      <c r="G15" s="178" t="s">
        <v>240</v>
      </c>
      <c r="H15" s="178">
        <v>30</v>
      </c>
      <c r="I15" s="178">
        <v>600</v>
      </c>
      <c r="J15" s="177"/>
      <c r="K15" s="177"/>
      <c r="L15" s="182">
        <v>6.98</v>
      </c>
      <c r="M15" s="183">
        <f t="shared" si="0"/>
        <v>209.4</v>
      </c>
    </row>
    <row r="16" spans="1:25" ht="63" x14ac:dyDescent="0.25">
      <c r="A16" s="178">
        <v>5</v>
      </c>
      <c r="B16" s="178">
        <v>5</v>
      </c>
      <c r="C16" s="181" t="s">
        <v>246</v>
      </c>
      <c r="D16" s="178" t="s">
        <v>238</v>
      </c>
      <c r="E16" s="178" t="s">
        <v>239</v>
      </c>
      <c r="F16" s="178">
        <v>90</v>
      </c>
      <c r="G16" s="178" t="s">
        <v>240</v>
      </c>
      <c r="H16" s="178">
        <v>90</v>
      </c>
      <c r="I16" s="178">
        <v>1800</v>
      </c>
      <c r="J16" s="177"/>
      <c r="K16" s="177"/>
      <c r="L16" s="182">
        <v>2.42</v>
      </c>
      <c r="M16" s="183">
        <f t="shared" si="0"/>
        <v>217.79999999999998</v>
      </c>
    </row>
    <row r="17" spans="1:13" ht="31.5" x14ac:dyDescent="0.25">
      <c r="A17" s="178">
        <v>6</v>
      </c>
      <c r="B17" s="178">
        <v>6</v>
      </c>
      <c r="C17" s="181" t="s">
        <v>247</v>
      </c>
      <c r="D17" s="178" t="s">
        <v>238</v>
      </c>
      <c r="E17" s="178" t="s">
        <v>248</v>
      </c>
      <c r="F17" s="178">
        <v>10</v>
      </c>
      <c r="G17" s="178" t="s">
        <v>242</v>
      </c>
      <c r="H17" s="178">
        <v>5</v>
      </c>
      <c r="I17" s="178">
        <v>100</v>
      </c>
      <c r="J17" s="177"/>
      <c r="K17" s="177"/>
      <c r="L17" s="182">
        <v>3.56</v>
      </c>
      <c r="M17" s="183">
        <f t="shared" si="0"/>
        <v>17.8</v>
      </c>
    </row>
    <row r="18" spans="1:13" ht="31.5" x14ac:dyDescent="0.25">
      <c r="A18" s="178">
        <v>7</v>
      </c>
      <c r="B18" s="178">
        <v>7</v>
      </c>
      <c r="C18" s="181" t="s">
        <v>249</v>
      </c>
      <c r="D18" s="178" t="s">
        <v>238</v>
      </c>
      <c r="E18" s="178" t="s">
        <v>239</v>
      </c>
      <c r="F18" s="178">
        <v>70</v>
      </c>
      <c r="G18" s="178" t="s">
        <v>240</v>
      </c>
      <c r="H18" s="178">
        <v>70</v>
      </c>
      <c r="I18" s="178">
        <v>1400</v>
      </c>
      <c r="J18" s="177"/>
      <c r="K18" s="177"/>
      <c r="L18" s="182">
        <v>2.61</v>
      </c>
      <c r="M18" s="183">
        <f t="shared" si="0"/>
        <v>182.7</v>
      </c>
    </row>
    <row r="19" spans="1:13" ht="15.75" x14ac:dyDescent="0.25">
      <c r="A19" s="178">
        <v>8</v>
      </c>
      <c r="B19" s="178">
        <v>8</v>
      </c>
      <c r="C19" s="181" t="s">
        <v>250</v>
      </c>
      <c r="D19" s="178" t="s">
        <v>238</v>
      </c>
      <c r="E19" s="178" t="s">
        <v>239</v>
      </c>
      <c r="F19" s="178">
        <v>40</v>
      </c>
      <c r="G19" s="178" t="s">
        <v>240</v>
      </c>
      <c r="H19" s="178">
        <v>40</v>
      </c>
      <c r="I19" s="178">
        <v>800</v>
      </c>
      <c r="J19" s="177"/>
      <c r="K19" s="177"/>
      <c r="L19" s="182">
        <v>6.3</v>
      </c>
      <c r="M19" s="183">
        <f t="shared" si="0"/>
        <v>252</v>
      </c>
    </row>
    <row r="20" spans="1:13" ht="47.25" x14ac:dyDescent="0.25">
      <c r="A20" s="178">
        <v>9</v>
      </c>
      <c r="B20" s="178">
        <v>9</v>
      </c>
      <c r="C20" s="181" t="s">
        <v>251</v>
      </c>
      <c r="D20" s="178" t="s">
        <v>238</v>
      </c>
      <c r="E20" s="178" t="s">
        <v>248</v>
      </c>
      <c r="F20" s="178">
        <v>50</v>
      </c>
      <c r="G20" s="178" t="s">
        <v>240</v>
      </c>
      <c r="H20" s="178">
        <v>50</v>
      </c>
      <c r="I20" s="178">
        <v>1000</v>
      </c>
      <c r="J20" s="177"/>
      <c r="K20" s="177"/>
      <c r="L20" s="182">
        <v>6.3</v>
      </c>
      <c r="M20" s="183">
        <f t="shared" si="0"/>
        <v>315</v>
      </c>
    </row>
    <row r="21" spans="1:13" ht="31.5" x14ac:dyDescent="0.25">
      <c r="A21" s="178">
        <v>10</v>
      </c>
      <c r="B21" s="178">
        <v>10</v>
      </c>
      <c r="C21" s="181" t="s">
        <v>252</v>
      </c>
      <c r="D21" s="178" t="s">
        <v>238</v>
      </c>
      <c r="E21" s="178" t="s">
        <v>239</v>
      </c>
      <c r="F21" s="178">
        <v>25</v>
      </c>
      <c r="G21" s="178" t="s">
        <v>242</v>
      </c>
      <c r="H21" s="178">
        <v>12.5</v>
      </c>
      <c r="I21" s="178">
        <v>250</v>
      </c>
      <c r="J21" s="177"/>
      <c r="K21" s="177"/>
      <c r="L21" s="182">
        <v>5.92</v>
      </c>
      <c r="M21" s="183">
        <f t="shared" si="0"/>
        <v>74</v>
      </c>
    </row>
    <row r="22" spans="1:13" ht="31.5" x14ac:dyDescent="0.25">
      <c r="A22" s="178">
        <v>11</v>
      </c>
      <c r="B22" s="178">
        <v>11</v>
      </c>
      <c r="C22" s="181" t="s">
        <v>253</v>
      </c>
      <c r="D22" s="178" t="s">
        <v>238</v>
      </c>
      <c r="E22" s="178" t="s">
        <v>239</v>
      </c>
      <c r="F22" s="178">
        <v>140</v>
      </c>
      <c r="G22" s="178" t="s">
        <v>240</v>
      </c>
      <c r="H22" s="178">
        <v>140</v>
      </c>
      <c r="I22" s="178">
        <v>2800</v>
      </c>
      <c r="J22" s="177"/>
      <c r="K22" s="177"/>
      <c r="L22" s="182">
        <v>0.01</v>
      </c>
      <c r="M22" s="183">
        <f t="shared" si="0"/>
        <v>1.4000000000000001</v>
      </c>
    </row>
    <row r="23" spans="1:13" ht="47.25" x14ac:dyDescent="0.25">
      <c r="A23" s="178">
        <v>12</v>
      </c>
      <c r="B23" s="178">
        <v>12</v>
      </c>
      <c r="C23" s="181" t="s">
        <v>254</v>
      </c>
      <c r="D23" s="178" t="s">
        <v>238</v>
      </c>
      <c r="E23" s="178" t="s">
        <v>239</v>
      </c>
      <c r="F23" s="178">
        <v>20</v>
      </c>
      <c r="G23" s="178" t="s">
        <v>240</v>
      </c>
      <c r="H23" s="178">
        <v>20</v>
      </c>
      <c r="I23" s="178">
        <v>400</v>
      </c>
      <c r="J23" s="184"/>
      <c r="K23" s="184"/>
      <c r="L23" s="182">
        <v>9.11</v>
      </c>
      <c r="M23" s="183">
        <f t="shared" si="0"/>
        <v>182.2</v>
      </c>
    </row>
    <row r="24" spans="1:13" ht="47.25" x14ac:dyDescent="0.25">
      <c r="A24" s="178">
        <v>13</v>
      </c>
      <c r="B24" s="178">
        <v>13</v>
      </c>
      <c r="C24" s="181" t="s">
        <v>255</v>
      </c>
      <c r="D24" s="185" t="s">
        <v>238</v>
      </c>
      <c r="E24" s="185" t="s">
        <v>239</v>
      </c>
      <c r="F24" s="185">
        <v>40</v>
      </c>
      <c r="G24" s="185" t="s">
        <v>242</v>
      </c>
      <c r="H24" s="185">
        <v>20</v>
      </c>
      <c r="I24" s="185">
        <v>400</v>
      </c>
      <c r="J24" s="186"/>
      <c r="K24" s="186"/>
      <c r="L24" s="182">
        <v>5.17</v>
      </c>
      <c r="M24" s="183">
        <f t="shared" si="0"/>
        <v>103.4</v>
      </c>
    </row>
    <row r="25" spans="1:13" ht="47.25" x14ac:dyDescent="0.25">
      <c r="A25" s="178">
        <v>14</v>
      </c>
      <c r="B25" s="178">
        <v>14</v>
      </c>
      <c r="C25" s="181" t="s">
        <v>256</v>
      </c>
      <c r="D25" s="178" t="s">
        <v>238</v>
      </c>
      <c r="E25" s="178" t="s">
        <v>248</v>
      </c>
      <c r="F25" s="178">
        <v>4</v>
      </c>
      <c r="G25" s="178" t="s">
        <v>240</v>
      </c>
      <c r="H25" s="178">
        <v>4</v>
      </c>
      <c r="I25" s="178">
        <v>80</v>
      </c>
      <c r="J25" s="177"/>
      <c r="K25" s="177"/>
      <c r="L25" s="182">
        <v>80.3</v>
      </c>
      <c r="M25" s="183">
        <f t="shared" si="0"/>
        <v>321.2</v>
      </c>
    </row>
    <row r="26" spans="1:13" ht="31.5" x14ac:dyDescent="0.25">
      <c r="A26" s="178">
        <v>15</v>
      </c>
      <c r="B26" s="178">
        <v>15</v>
      </c>
      <c r="C26" s="181" t="s">
        <v>257</v>
      </c>
      <c r="D26" s="178" t="s">
        <v>238</v>
      </c>
      <c r="E26" s="178" t="s">
        <v>258</v>
      </c>
      <c r="F26" s="178">
        <v>8</v>
      </c>
      <c r="G26" s="178" t="s">
        <v>242</v>
      </c>
      <c r="H26" s="178">
        <v>4</v>
      </c>
      <c r="I26" s="178">
        <v>80</v>
      </c>
      <c r="J26" s="184"/>
      <c r="K26" s="184"/>
      <c r="L26" s="182">
        <v>7.15</v>
      </c>
      <c r="M26" s="183">
        <f t="shared" si="0"/>
        <v>28.6</v>
      </c>
    </row>
    <row r="27" spans="1:13" ht="15.75" x14ac:dyDescent="0.25">
      <c r="A27" s="195"/>
      <c r="B27" s="195"/>
      <c r="C27" s="196"/>
      <c r="D27" s="195"/>
      <c r="E27" s="195"/>
      <c r="F27" s="195"/>
      <c r="G27" s="195"/>
      <c r="H27" s="195"/>
      <c r="I27" s="195"/>
      <c r="J27" s="197"/>
      <c r="K27" s="197"/>
      <c r="L27" s="198"/>
      <c r="M27" s="199"/>
    </row>
    <row r="28" spans="1:13" ht="15.75" x14ac:dyDescent="0.25">
      <c r="A28" s="269" t="s">
        <v>299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187"/>
    </row>
    <row r="29" spans="1:13" ht="47.25" x14ac:dyDescent="0.25">
      <c r="A29" s="177" t="s">
        <v>225</v>
      </c>
      <c r="B29" s="178" t="s">
        <v>125</v>
      </c>
      <c r="C29" s="178" t="s">
        <v>226</v>
      </c>
      <c r="D29" s="178" t="s">
        <v>227</v>
      </c>
      <c r="E29" s="178" t="s">
        <v>228</v>
      </c>
      <c r="F29" s="178" t="s">
        <v>229</v>
      </c>
      <c r="G29" s="178" t="s">
        <v>230</v>
      </c>
      <c r="H29" s="178" t="s">
        <v>231</v>
      </c>
      <c r="I29" s="178" t="s">
        <v>232</v>
      </c>
      <c r="J29" s="178" t="s">
        <v>233</v>
      </c>
      <c r="K29" s="178" t="s">
        <v>234</v>
      </c>
      <c r="L29" s="188" t="s">
        <v>235</v>
      </c>
      <c r="M29" s="180" t="s">
        <v>236</v>
      </c>
    </row>
    <row r="30" spans="1:13" ht="15.75" x14ac:dyDescent="0.25">
      <c r="A30" s="178">
        <v>29</v>
      </c>
      <c r="B30" s="178">
        <v>1</v>
      </c>
      <c r="C30" s="181" t="s">
        <v>274</v>
      </c>
      <c r="D30" s="178" t="s">
        <v>238</v>
      </c>
      <c r="E30" s="178" t="s">
        <v>258</v>
      </c>
      <c r="F30" s="178">
        <v>10</v>
      </c>
      <c r="G30" s="178" t="s">
        <v>240</v>
      </c>
      <c r="H30" s="178">
        <v>10</v>
      </c>
      <c r="I30" s="178">
        <v>200</v>
      </c>
      <c r="J30" s="177"/>
      <c r="K30" s="177"/>
      <c r="L30" s="189">
        <v>13.94</v>
      </c>
      <c r="M30" s="183">
        <f>H30*L30</f>
        <v>139.4</v>
      </c>
    </row>
    <row r="31" spans="1:13" ht="15.75" x14ac:dyDescent="0.25">
      <c r="A31" s="178">
        <v>30</v>
      </c>
      <c r="B31" s="178">
        <v>2</v>
      </c>
      <c r="C31" s="181" t="s">
        <v>275</v>
      </c>
      <c r="D31" s="178" t="s">
        <v>238</v>
      </c>
      <c r="E31" s="178" t="s">
        <v>258</v>
      </c>
      <c r="F31" s="178">
        <v>3</v>
      </c>
      <c r="G31" s="178" t="s">
        <v>240</v>
      </c>
      <c r="H31" s="178">
        <v>3</v>
      </c>
      <c r="I31" s="178">
        <v>60</v>
      </c>
      <c r="J31" s="184"/>
      <c r="K31" s="184"/>
      <c r="L31" s="189">
        <v>13.94</v>
      </c>
      <c r="M31" s="183">
        <f>H31*L31</f>
        <v>41.82</v>
      </c>
    </row>
    <row r="32" spans="1:13" ht="15.75" x14ac:dyDescent="0.25">
      <c r="A32" s="195"/>
      <c r="B32" s="195"/>
      <c r="C32" s="196"/>
      <c r="D32" s="195"/>
      <c r="E32" s="195"/>
      <c r="F32" s="195"/>
      <c r="G32" s="195"/>
      <c r="H32" s="195"/>
      <c r="I32" s="195"/>
      <c r="J32" s="197"/>
      <c r="K32" s="197"/>
      <c r="L32" s="200"/>
      <c r="M32" s="199"/>
    </row>
    <row r="33" spans="1:13" ht="15.75" x14ac:dyDescent="0.25">
      <c r="A33" s="195"/>
      <c r="B33" s="195"/>
      <c r="D33" s="195"/>
      <c r="E33" s="191" t="s">
        <v>284</v>
      </c>
      <c r="F33" s="195"/>
      <c r="G33" s="195"/>
      <c r="H33" s="195"/>
      <c r="I33" s="195"/>
      <c r="J33" s="197"/>
      <c r="K33" s="197"/>
      <c r="L33" s="198"/>
      <c r="M33" s="201">
        <f>SUM(M12:M31)</f>
        <v>2272.8200000000002</v>
      </c>
    </row>
    <row r="34" spans="1:13" ht="15.75" x14ac:dyDescent="0.25">
      <c r="A34" s="195"/>
      <c r="B34" s="195"/>
      <c r="D34" s="195"/>
      <c r="E34" s="191" t="s">
        <v>276</v>
      </c>
      <c r="F34" s="195"/>
      <c r="G34" s="195"/>
      <c r="H34" s="195"/>
      <c r="I34" s="195"/>
      <c r="J34" s="197"/>
      <c r="K34" s="197"/>
      <c r="L34" s="198"/>
      <c r="M34" s="201">
        <f>ROUND(M33/12,2)</f>
        <v>189.4</v>
      </c>
    </row>
    <row r="35" spans="1:13" ht="15.75" x14ac:dyDescent="0.25">
      <c r="A35" s="195"/>
      <c r="B35" s="195"/>
      <c r="C35" s="196"/>
      <c r="D35" s="195"/>
      <c r="E35" s="195"/>
      <c r="F35" s="195"/>
      <c r="G35" s="195"/>
      <c r="H35" s="195"/>
      <c r="I35" s="195"/>
      <c r="J35" s="197"/>
      <c r="K35" s="197"/>
      <c r="L35" s="198"/>
      <c r="M35" s="199"/>
    </row>
    <row r="36" spans="1:13" ht="15.75" x14ac:dyDescent="0.25">
      <c r="A36" s="269" t="s">
        <v>281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187"/>
    </row>
    <row r="37" spans="1:13" ht="47.25" x14ac:dyDescent="0.25">
      <c r="A37" s="177" t="s">
        <v>225</v>
      </c>
      <c r="B37" s="178" t="s">
        <v>125</v>
      </c>
      <c r="C37" s="178" t="s">
        <v>226</v>
      </c>
      <c r="D37" s="178" t="s">
        <v>227</v>
      </c>
      <c r="E37" s="178" t="s">
        <v>228</v>
      </c>
      <c r="F37" s="178" t="s">
        <v>229</v>
      </c>
      <c r="G37" s="178" t="s">
        <v>230</v>
      </c>
      <c r="H37" s="178" t="s">
        <v>231</v>
      </c>
      <c r="I37" s="178" t="s">
        <v>232</v>
      </c>
      <c r="J37" s="178" t="s">
        <v>233</v>
      </c>
      <c r="K37" s="178" t="s">
        <v>234</v>
      </c>
      <c r="L37" s="188" t="s">
        <v>235</v>
      </c>
      <c r="M37" s="180" t="s">
        <v>236</v>
      </c>
    </row>
    <row r="38" spans="1:13" ht="47.25" x14ac:dyDescent="0.25">
      <c r="A38" s="178">
        <v>16</v>
      </c>
      <c r="B38" s="178">
        <v>1</v>
      </c>
      <c r="C38" s="181" t="s">
        <v>259</v>
      </c>
      <c r="D38" s="178">
        <v>6</v>
      </c>
      <c r="E38" s="178" t="s">
        <v>239</v>
      </c>
      <c r="F38" s="178">
        <v>10</v>
      </c>
      <c r="G38" s="178" t="s">
        <v>260</v>
      </c>
      <c r="H38" s="178">
        <v>2</v>
      </c>
      <c r="I38" s="178">
        <v>40</v>
      </c>
      <c r="J38" s="184"/>
      <c r="K38" s="184"/>
      <c r="L38" s="182">
        <v>51.92</v>
      </c>
      <c r="M38" s="183">
        <f t="shared" si="0"/>
        <v>103.84</v>
      </c>
    </row>
    <row r="39" spans="1:13" ht="31.5" x14ac:dyDescent="0.25">
      <c r="A39" s="178">
        <v>17</v>
      </c>
      <c r="B39" s="178">
        <v>2</v>
      </c>
      <c r="C39" s="181" t="s">
        <v>261</v>
      </c>
      <c r="D39" s="178">
        <v>12</v>
      </c>
      <c r="E39" s="178" t="s">
        <v>239</v>
      </c>
      <c r="F39" s="178">
        <v>30</v>
      </c>
      <c r="G39" s="178" t="s">
        <v>262</v>
      </c>
      <c r="H39" s="178">
        <v>3</v>
      </c>
      <c r="I39" s="178">
        <v>60</v>
      </c>
      <c r="J39" s="184"/>
      <c r="K39" s="184"/>
      <c r="L39" s="182">
        <v>75.94</v>
      </c>
      <c r="M39" s="183">
        <f t="shared" si="0"/>
        <v>227.82</v>
      </c>
    </row>
    <row r="40" spans="1:13" ht="31.5" x14ac:dyDescent="0.25">
      <c r="A40" s="178">
        <v>18</v>
      </c>
      <c r="B40" s="178">
        <v>3</v>
      </c>
      <c r="C40" s="181" t="s">
        <v>263</v>
      </c>
      <c r="D40" s="178">
        <v>2</v>
      </c>
      <c r="E40" s="178" t="s">
        <v>239</v>
      </c>
      <c r="F40" s="178">
        <v>4</v>
      </c>
      <c r="G40" s="178" t="s">
        <v>242</v>
      </c>
      <c r="H40" s="178">
        <v>2</v>
      </c>
      <c r="I40" s="178">
        <v>40</v>
      </c>
      <c r="J40" s="184"/>
      <c r="K40" s="184"/>
      <c r="L40" s="182">
        <v>23.33</v>
      </c>
      <c r="M40" s="183">
        <f t="shared" si="0"/>
        <v>46.66</v>
      </c>
    </row>
    <row r="41" spans="1:13" ht="47.25" x14ac:dyDescent="0.25">
      <c r="A41" s="178">
        <v>19</v>
      </c>
      <c r="B41" s="178">
        <v>4</v>
      </c>
      <c r="C41" s="181" t="s">
        <v>264</v>
      </c>
      <c r="D41" s="178">
        <v>2</v>
      </c>
      <c r="E41" s="178" t="s">
        <v>239</v>
      </c>
      <c r="F41" s="178">
        <v>4</v>
      </c>
      <c r="G41" s="178" t="s">
        <v>242</v>
      </c>
      <c r="H41" s="178">
        <v>2</v>
      </c>
      <c r="I41" s="178">
        <v>40</v>
      </c>
      <c r="J41" s="184"/>
      <c r="K41" s="184"/>
      <c r="L41" s="182">
        <v>30.42</v>
      </c>
      <c r="M41" s="183">
        <f t="shared" si="0"/>
        <v>60.84</v>
      </c>
    </row>
    <row r="42" spans="1:13" ht="47.25" x14ac:dyDescent="0.25">
      <c r="A42" s="178">
        <v>20</v>
      </c>
      <c r="B42" s="178">
        <v>5</v>
      </c>
      <c r="C42" s="181" t="s">
        <v>265</v>
      </c>
      <c r="D42" s="178">
        <v>2</v>
      </c>
      <c r="E42" s="178" t="s">
        <v>239</v>
      </c>
      <c r="F42" s="178">
        <v>4</v>
      </c>
      <c r="G42" s="178" t="s">
        <v>242</v>
      </c>
      <c r="H42" s="178">
        <v>2</v>
      </c>
      <c r="I42" s="178">
        <v>40</v>
      </c>
      <c r="J42" s="184"/>
      <c r="K42" s="184"/>
      <c r="L42" s="182">
        <v>21.45</v>
      </c>
      <c r="M42" s="183">
        <f t="shared" si="0"/>
        <v>42.9</v>
      </c>
    </row>
    <row r="43" spans="1:13" ht="31.5" x14ac:dyDescent="0.25">
      <c r="A43" s="178">
        <v>21</v>
      </c>
      <c r="B43" s="178">
        <v>6</v>
      </c>
      <c r="C43" s="181" t="s">
        <v>266</v>
      </c>
      <c r="D43" s="178">
        <v>6</v>
      </c>
      <c r="E43" s="178" t="s">
        <v>239</v>
      </c>
      <c r="F43" s="178">
        <v>4</v>
      </c>
      <c r="G43" s="178" t="s">
        <v>260</v>
      </c>
      <c r="H43" s="178">
        <v>0.8</v>
      </c>
      <c r="I43" s="178">
        <v>16</v>
      </c>
      <c r="J43" s="184"/>
      <c r="K43" s="184"/>
      <c r="L43" s="182">
        <v>30.34</v>
      </c>
      <c r="M43" s="183">
        <f t="shared" si="0"/>
        <v>24.272000000000002</v>
      </c>
    </row>
    <row r="44" spans="1:13" ht="47.25" x14ac:dyDescent="0.25">
      <c r="A44" s="178">
        <v>22</v>
      </c>
      <c r="B44" s="178">
        <v>7</v>
      </c>
      <c r="C44" s="181" t="s">
        <v>267</v>
      </c>
      <c r="D44" s="178">
        <v>12</v>
      </c>
      <c r="E44" s="178" t="s">
        <v>239</v>
      </c>
      <c r="F44" s="178">
        <v>10</v>
      </c>
      <c r="G44" s="178" t="s">
        <v>262</v>
      </c>
      <c r="H44" s="178">
        <v>1</v>
      </c>
      <c r="I44" s="178">
        <v>20</v>
      </c>
      <c r="J44" s="184"/>
      <c r="K44" s="184"/>
      <c r="L44" s="182">
        <v>39.520000000000003</v>
      </c>
      <c r="M44" s="183">
        <f t="shared" si="0"/>
        <v>39.520000000000003</v>
      </c>
    </row>
    <row r="45" spans="1:13" ht="47.25" x14ac:dyDescent="0.25">
      <c r="A45" s="178">
        <v>23</v>
      </c>
      <c r="B45" s="178">
        <v>8</v>
      </c>
      <c r="C45" s="181" t="s">
        <v>268</v>
      </c>
      <c r="D45" s="178">
        <v>12</v>
      </c>
      <c r="E45" s="178" t="s">
        <v>239</v>
      </c>
      <c r="F45" s="178">
        <v>6</v>
      </c>
      <c r="G45" s="178" t="s">
        <v>262</v>
      </c>
      <c r="H45" s="178">
        <v>0.6</v>
      </c>
      <c r="I45" s="178">
        <v>12</v>
      </c>
      <c r="J45" s="184"/>
      <c r="K45" s="184"/>
      <c r="L45" s="182">
        <v>20.5</v>
      </c>
      <c r="M45" s="183">
        <f t="shared" si="0"/>
        <v>12.299999999999999</v>
      </c>
    </row>
    <row r="46" spans="1:13" ht="15.75" x14ac:dyDescent="0.25">
      <c r="A46" s="178">
        <v>24</v>
      </c>
      <c r="B46" s="178">
        <v>9</v>
      </c>
      <c r="C46" s="181" t="s">
        <v>269</v>
      </c>
      <c r="D46" s="178">
        <v>12</v>
      </c>
      <c r="E46" s="178" t="s">
        <v>239</v>
      </c>
      <c r="F46" s="178">
        <v>6</v>
      </c>
      <c r="G46" s="178" t="s">
        <v>262</v>
      </c>
      <c r="H46" s="178">
        <v>0.6</v>
      </c>
      <c r="I46" s="178">
        <v>12</v>
      </c>
      <c r="J46" s="184"/>
      <c r="K46" s="184"/>
      <c r="L46" s="182">
        <v>38.880000000000003</v>
      </c>
      <c r="M46" s="183">
        <f>H46*L46</f>
        <v>23.327999999999999</v>
      </c>
    </row>
    <row r="47" spans="1:13" ht="15.75" x14ac:dyDescent="0.25">
      <c r="A47" s="269" t="s">
        <v>282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187"/>
    </row>
    <row r="48" spans="1:13" ht="47.25" x14ac:dyDescent="0.25">
      <c r="A48" s="177" t="s">
        <v>225</v>
      </c>
      <c r="B48" s="178" t="s">
        <v>125</v>
      </c>
      <c r="C48" s="178" t="s">
        <v>226</v>
      </c>
      <c r="D48" s="178" t="s">
        <v>227</v>
      </c>
      <c r="E48" s="178" t="s">
        <v>228</v>
      </c>
      <c r="F48" s="178" t="s">
        <v>229</v>
      </c>
      <c r="G48" s="178" t="s">
        <v>230</v>
      </c>
      <c r="H48" s="178" t="s">
        <v>231</v>
      </c>
      <c r="I48" s="178" t="s">
        <v>232</v>
      </c>
      <c r="J48" s="178" t="s">
        <v>233</v>
      </c>
      <c r="K48" s="178" t="s">
        <v>234</v>
      </c>
      <c r="L48" s="188" t="s">
        <v>235</v>
      </c>
      <c r="M48" s="180" t="s">
        <v>236</v>
      </c>
    </row>
    <row r="49" spans="1:13" ht="47.25" x14ac:dyDescent="0.25">
      <c r="A49" s="178">
        <v>25</v>
      </c>
      <c r="B49" s="178">
        <v>1</v>
      </c>
      <c r="C49" s="181" t="s">
        <v>270</v>
      </c>
      <c r="D49" s="178">
        <v>60</v>
      </c>
      <c r="E49" s="178" t="s">
        <v>239</v>
      </c>
      <c r="F49" s="178">
        <v>4</v>
      </c>
      <c r="G49" s="178" t="s">
        <v>271</v>
      </c>
      <c r="H49" s="178">
        <v>7.0000000000000007E-2</v>
      </c>
      <c r="I49" s="178">
        <v>1.33</v>
      </c>
      <c r="J49" s="184"/>
      <c r="K49" s="184"/>
      <c r="L49" s="182">
        <v>19.38</v>
      </c>
      <c r="M49" s="183">
        <f t="shared" si="0"/>
        <v>1.3566</v>
      </c>
    </row>
    <row r="50" spans="1:13" ht="63" x14ac:dyDescent="0.25">
      <c r="A50" s="178">
        <v>26</v>
      </c>
      <c r="B50" s="178">
        <v>2</v>
      </c>
      <c r="C50" s="181" t="s">
        <v>272</v>
      </c>
      <c r="D50" s="178">
        <v>60</v>
      </c>
      <c r="E50" s="178" t="s">
        <v>239</v>
      </c>
      <c r="F50" s="178">
        <v>38</v>
      </c>
      <c r="G50" s="178" t="s">
        <v>271</v>
      </c>
      <c r="H50" s="178">
        <v>0.63</v>
      </c>
      <c r="I50" s="178">
        <v>12.67</v>
      </c>
      <c r="J50" s="184"/>
      <c r="K50" s="184"/>
      <c r="L50" s="182">
        <v>101.38</v>
      </c>
      <c r="M50" s="183">
        <f t="shared" si="0"/>
        <v>63.869399999999999</v>
      </c>
    </row>
    <row r="51" spans="1:13" ht="31.5" x14ac:dyDescent="0.25">
      <c r="A51" s="178">
        <v>27</v>
      </c>
      <c r="B51" s="178">
        <v>3</v>
      </c>
      <c r="C51" s="181" t="s">
        <v>273</v>
      </c>
      <c r="D51" s="178">
        <v>60</v>
      </c>
      <c r="E51" s="178" t="s">
        <v>239</v>
      </c>
      <c r="F51" s="178">
        <v>5</v>
      </c>
      <c r="G51" s="178" t="s">
        <v>271</v>
      </c>
      <c r="H51" s="178">
        <v>0.08</v>
      </c>
      <c r="I51" s="178">
        <v>1.67</v>
      </c>
      <c r="J51" s="177"/>
      <c r="K51" s="177"/>
      <c r="L51" s="189">
        <v>12.88</v>
      </c>
      <c r="M51" s="183">
        <f t="shared" si="0"/>
        <v>1.0304</v>
      </c>
    </row>
    <row r="53" spans="1:13" ht="15.75" x14ac:dyDescent="0.25">
      <c r="A53" s="190"/>
      <c r="B53" s="190"/>
      <c r="D53" s="191"/>
      <c r="E53" s="191" t="s">
        <v>283</v>
      </c>
      <c r="F53" s="191"/>
      <c r="G53" s="191"/>
      <c r="H53" s="191"/>
      <c r="I53" s="191"/>
      <c r="J53" s="191"/>
      <c r="K53" s="191"/>
      <c r="L53" s="191"/>
      <c r="M53" s="192">
        <f>SUM(M38:M51)</f>
        <v>647.73639999999989</v>
      </c>
    </row>
    <row r="54" spans="1:13" ht="15.75" x14ac:dyDescent="0.25">
      <c r="A54" s="190"/>
      <c r="B54" s="190"/>
      <c r="D54" s="190"/>
      <c r="E54" s="191" t="s">
        <v>276</v>
      </c>
      <c r="F54" s="190"/>
      <c r="G54" s="190"/>
      <c r="H54" s="190"/>
      <c r="I54" s="190"/>
      <c r="J54" s="190"/>
      <c r="K54" s="190"/>
      <c r="L54" s="190"/>
      <c r="M54" s="192">
        <f>ROUND(M53/12,2)</f>
        <v>53.98</v>
      </c>
    </row>
    <row r="55" spans="1:13" ht="15.75" x14ac:dyDescent="0.2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3"/>
    </row>
    <row r="56" spans="1:13" ht="15.75" x14ac:dyDescent="0.25">
      <c r="A56" s="269" t="s">
        <v>277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187"/>
    </row>
    <row r="57" spans="1:13" ht="47.25" x14ac:dyDescent="0.25">
      <c r="A57" s="177" t="s">
        <v>225</v>
      </c>
      <c r="B57" s="178" t="s">
        <v>125</v>
      </c>
      <c r="C57" s="178" t="s">
        <v>226</v>
      </c>
      <c r="D57" s="178" t="s">
        <v>227</v>
      </c>
      <c r="E57" s="178" t="s">
        <v>228</v>
      </c>
      <c r="F57" s="178" t="s">
        <v>229</v>
      </c>
      <c r="G57" s="178" t="s">
        <v>230</v>
      </c>
      <c r="H57" s="178" t="s">
        <v>231</v>
      </c>
      <c r="I57" s="178" t="s">
        <v>232</v>
      </c>
      <c r="J57" s="178" t="s">
        <v>233</v>
      </c>
      <c r="K57" s="178" t="s">
        <v>234</v>
      </c>
      <c r="L57" s="188" t="s">
        <v>235</v>
      </c>
      <c r="M57" s="180" t="s">
        <v>236</v>
      </c>
    </row>
    <row r="58" spans="1:13" ht="177.75" customHeight="1" x14ac:dyDescent="0.25">
      <c r="A58" s="178">
        <v>28</v>
      </c>
      <c r="B58" s="178">
        <v>1</v>
      </c>
      <c r="C58" s="194" t="s">
        <v>278</v>
      </c>
      <c r="D58" s="178">
        <v>60</v>
      </c>
      <c r="E58" s="178" t="s">
        <v>279</v>
      </c>
      <c r="F58" s="177">
        <v>1</v>
      </c>
      <c r="G58" s="178" t="s">
        <v>271</v>
      </c>
      <c r="H58" s="177">
        <v>0.02</v>
      </c>
      <c r="I58" s="177">
        <v>0.33</v>
      </c>
      <c r="J58" s="177"/>
      <c r="K58" s="177"/>
      <c r="L58" s="189">
        <v>1900</v>
      </c>
      <c r="M58" s="183">
        <f>H58*L58</f>
        <v>38</v>
      </c>
    </row>
    <row r="60" spans="1:13" ht="15.75" x14ac:dyDescent="0.25">
      <c r="D60" s="191"/>
      <c r="E60" s="191" t="s">
        <v>287</v>
      </c>
      <c r="F60" s="191"/>
      <c r="G60" s="191"/>
      <c r="H60" s="191"/>
      <c r="I60" s="191"/>
      <c r="J60" s="191"/>
      <c r="K60" s="191"/>
      <c r="L60" s="191"/>
      <c r="M60" s="192">
        <f>SUM(M58)</f>
        <v>38</v>
      </c>
    </row>
    <row r="61" spans="1:13" ht="15.75" x14ac:dyDescent="0.25">
      <c r="D61" s="190"/>
      <c r="E61" s="191" t="s">
        <v>288</v>
      </c>
      <c r="F61" s="190"/>
      <c r="G61" s="190"/>
      <c r="H61" s="190"/>
      <c r="I61" s="190"/>
      <c r="J61" s="190"/>
      <c r="K61" s="190"/>
      <c r="L61" s="190"/>
      <c r="M61" s="192">
        <f>ROUND(M60/16,2)</f>
        <v>2.38</v>
      </c>
    </row>
  </sheetData>
  <mergeCells count="5">
    <mergeCell ref="A10:L10"/>
    <mergeCell ref="A36:L36"/>
    <mergeCell ref="A47:L47"/>
    <mergeCell ref="A28:L28"/>
    <mergeCell ref="A56:L56"/>
  </mergeCells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01 Funções</vt:lpstr>
      <vt:lpstr>02 Transporte e Alimentação</vt:lpstr>
      <vt:lpstr>03 Uniforme, EPI e Crachá</vt:lpstr>
      <vt:lpstr>04 Diárias</vt:lpstr>
      <vt:lpstr>05 Insumos</vt:lpstr>
      <vt:lpstr>'01 Funções'!Area_de_impressao</vt:lpstr>
      <vt:lpstr>'01 Funções'!Print_Area_0</vt:lpstr>
      <vt:lpstr>'02 Transporte e Alimentação'!Print_Area_0</vt:lpstr>
      <vt:lpstr>'03 Uniforme, EPI e Crachá'!Print_Area_0</vt:lpstr>
      <vt:lpstr>'04 Diárias'!Print_Area_0</vt:lpstr>
      <vt:lpstr>'01 Funções'!Titulos_de_impressao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Sadinoel Pereira de Souza</dc:creator>
  <cp:lastModifiedBy>Sadinoel Pereira de Souza</cp:lastModifiedBy>
  <cp:revision>15</cp:revision>
  <cp:lastPrinted>2023-06-16T17:06:28Z</cp:lastPrinted>
  <dcterms:created xsi:type="dcterms:W3CDTF">2023-06-05T16:23:36Z</dcterms:created>
  <dcterms:modified xsi:type="dcterms:W3CDTF">2023-09-13T11:51:26Z</dcterms:modified>
  <dc:language>pt-BR</dc:language>
</cp:coreProperties>
</file>