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19 - MANUTENÇÃO PREDIAL - SALVADOR\"/>
    </mc:Choice>
  </mc:AlternateContent>
  <bookViews>
    <workbookView xWindow="0" yWindow="0" windowWidth="28800" windowHeight="12435" firstSheet="3" activeTab="9"/>
  </bookViews>
  <sheets>
    <sheet name="MEM. DE CÁL. - final" sheetId="7" r:id="rId1"/>
    <sheet name="Servente prático" sheetId="6" r:id="rId2"/>
    <sheet name="Carpinteiro " sheetId="10" r:id="rId3"/>
    <sheet name="Eletricista" sheetId="11" r:id="rId4"/>
    <sheet name="Encanador" sheetId="12" r:id="rId5"/>
    <sheet name="Pedreiro" sheetId="13" r:id="rId6"/>
    <sheet name="Pintor" sheetId="14" r:id="rId7"/>
    <sheet name="Cabo de turma" sheetId="15" r:id="rId8"/>
    <sheet name="Encarregado" sheetId="16" r:id="rId9"/>
    <sheet name="ANEXO XI - RESUMO VALOR GLOBAL" sheetId="18" r:id="rId10"/>
    <sheet name="PLAN. AUXILIAR" sheetId="19" r:id="rId11"/>
    <sheet name="UNIFORMES" sheetId="21" r:id="rId12"/>
    <sheet name="EPIS" sheetId="22" r:id="rId13"/>
  </sheets>
  <definedNames>
    <definedName name="A">#REF!</definedName>
    <definedName name="aa">#REF!</definedName>
    <definedName name="ANEXO">#REF!</definedName>
    <definedName name="_xlnm.Print_Area" localSheetId="9">'ANEXO XI - RESUMO VALOR GLOBAL'!$A$1:$J$45</definedName>
    <definedName name="Comparação_com_a_Linha_de_Base">#REF!</definedName>
    <definedName name="Excel_BuiltIn_Print_Area_2">"$#REF!.$A$1:$J$73"</definedName>
    <definedName name="JR_PAGE_ANCHOR_1_1">#REF!</definedName>
    <definedName name="JR_PAGE_ANCHOR_9_1">#REF!</definedName>
    <definedName name="SERV">#REF!</definedName>
    <definedName name="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83" i="7" l="1"/>
  <c r="E984" i="7"/>
  <c r="E985" i="7"/>
  <c r="E986" i="7"/>
  <c r="E987" i="7"/>
  <c r="E988" i="7"/>
  <c r="E989" i="7"/>
  <c r="E982" i="7"/>
  <c r="C171" i="16" l="1"/>
  <c r="C170" i="16"/>
  <c r="C171" i="15"/>
  <c r="C170" i="15"/>
  <c r="C169" i="15"/>
  <c r="C171" i="14"/>
  <c r="C170" i="14"/>
  <c r="C171" i="13"/>
  <c r="C170" i="13"/>
  <c r="C172" i="12"/>
  <c r="C171" i="12"/>
  <c r="C172" i="11"/>
  <c r="C171" i="11"/>
  <c r="C170" i="11"/>
  <c r="C172" i="10"/>
  <c r="C171" i="10"/>
  <c r="C170" i="10"/>
  <c r="C172" i="6"/>
  <c r="C171" i="6"/>
  <c r="C170" i="6"/>
  <c r="F741" i="7"/>
  <c r="F735" i="7"/>
  <c r="F736" i="7"/>
  <c r="F737" i="7"/>
  <c r="F738" i="7"/>
  <c r="F739" i="7"/>
  <c r="F740" i="7"/>
  <c r="F734" i="7"/>
  <c r="E735" i="7"/>
  <c r="E736" i="7"/>
  <c r="E737" i="7"/>
  <c r="E738" i="7"/>
  <c r="E739" i="7"/>
  <c r="E740" i="7"/>
  <c r="E741" i="7"/>
  <c r="E734" i="7"/>
  <c r="F728" i="7"/>
  <c r="B34" i="22" l="1"/>
  <c r="B35" i="22" s="1"/>
  <c r="B36" i="22" s="1"/>
  <c r="B37" i="22" s="1"/>
  <c r="B38" i="22" s="1"/>
  <c r="B39" i="22" s="1"/>
  <c r="B40" i="22" s="1"/>
  <c r="B41" i="22" s="1"/>
  <c r="B42" i="22" s="1"/>
  <c r="B43" i="22" s="1"/>
  <c r="B23" i="22"/>
  <c r="B24" i="22" s="1"/>
  <c r="B25" i="22" s="1"/>
  <c r="B26" i="22" s="1"/>
  <c r="B27" i="22" s="1"/>
  <c r="B28" i="22" s="1"/>
  <c r="B29" i="22" s="1"/>
  <c r="B15" i="22"/>
  <c r="B16" i="22" s="1"/>
  <c r="B17" i="22" s="1"/>
  <c r="B18" i="22" s="1"/>
  <c r="B7" i="22"/>
  <c r="B8" i="22" s="1"/>
  <c r="B9" i="22" s="1"/>
  <c r="B10" i="22" s="1"/>
  <c r="B48" i="22"/>
  <c r="B49" i="22" s="1"/>
  <c r="B50" i="22" s="1"/>
  <c r="B51" i="22" s="1"/>
  <c r="B52" i="22" s="1"/>
  <c r="B53" i="22" s="1"/>
  <c r="B54" i="22" s="1"/>
  <c r="B55" i="22" s="1"/>
  <c r="B56" i="22" s="1"/>
  <c r="B62" i="22"/>
  <c r="B63" i="22"/>
  <c r="B64" i="22" s="1"/>
  <c r="B65" i="22" s="1"/>
  <c r="B66" i="22" s="1"/>
  <c r="B67" i="22" s="1"/>
  <c r="B68" i="22" s="1"/>
  <c r="B69" i="22" s="1"/>
  <c r="B61" i="22"/>
  <c r="AF14" i="19" l="1"/>
  <c r="F718" i="7" l="1"/>
  <c r="F714" i="7"/>
  <c r="F715" i="7"/>
  <c r="F716" i="7"/>
  <c r="F717" i="7"/>
  <c r="F713" i="7"/>
  <c r="F712" i="7"/>
  <c r="B721" i="7" l="1"/>
  <c r="D740" i="7" s="1"/>
  <c r="B722" i="7"/>
  <c r="D741" i="7" s="1"/>
  <c r="E14" i="19"/>
  <c r="M10" i="19"/>
  <c r="L10" i="19"/>
  <c r="K10" i="19"/>
  <c r="H8" i="18" l="1"/>
  <c r="H9" i="18"/>
  <c r="H10" i="18"/>
  <c r="H11" i="18"/>
  <c r="H12" i="18"/>
  <c r="H13" i="18"/>
  <c r="H14" i="18"/>
  <c r="H7" i="18"/>
  <c r="H16" i="18" l="1"/>
  <c r="D8" i="18"/>
  <c r="D9" i="18"/>
  <c r="D10" i="18"/>
  <c r="D11" i="18"/>
  <c r="D12" i="18"/>
  <c r="D13" i="18"/>
  <c r="D14" i="18"/>
  <c r="D7" i="18"/>
  <c r="J30" i="18"/>
  <c r="J31" i="18" s="1"/>
  <c r="I37" i="18" s="1"/>
  <c r="J23" i="18"/>
  <c r="J24" i="18" s="1"/>
  <c r="I36" i="18" s="1"/>
  <c r="C13" i="16" l="1"/>
  <c r="B248" i="7" l="1"/>
  <c r="C733" i="7"/>
  <c r="B733" i="7"/>
  <c r="G692" i="7" l="1"/>
  <c r="B699" i="7" s="1"/>
  <c r="G677" i="7"/>
  <c r="B682" i="7" s="1"/>
  <c r="F624" i="7"/>
  <c r="B701" i="7" l="1"/>
  <c r="B698" i="7"/>
  <c r="B702" i="7"/>
  <c r="B700" i="7"/>
  <c r="B697" i="7"/>
  <c r="B685" i="7"/>
  <c r="B681" i="7"/>
  <c r="B688" i="7"/>
  <c r="B684" i="7"/>
  <c r="B687" i="7"/>
  <c r="B683" i="7"/>
  <c r="B686" i="7"/>
  <c r="E219" i="7"/>
  <c r="E200" i="7"/>
  <c r="G200" i="7" s="1"/>
  <c r="F610" i="7"/>
  <c r="B256" i="7" l="1"/>
  <c r="C93" i="16"/>
  <c r="C23" i="16"/>
  <c r="C22" i="16"/>
  <c r="C6" i="16"/>
  <c r="A6" i="16"/>
  <c r="C11" i="16" s="1"/>
  <c r="B163" i="16"/>
  <c r="B162" i="16"/>
  <c r="B161" i="16"/>
  <c r="B156" i="16"/>
  <c r="B155" i="16"/>
  <c r="B154" i="16"/>
  <c r="C149" i="16"/>
  <c r="C163" i="16" s="1"/>
  <c r="C61" i="16"/>
  <c r="C60" i="16"/>
  <c r="C59" i="16"/>
  <c r="C58" i="16"/>
  <c r="C57" i="16"/>
  <c r="C55" i="16"/>
  <c r="C54" i="16"/>
  <c r="C49" i="16"/>
  <c r="C48" i="16"/>
  <c r="C47" i="16"/>
  <c r="C46" i="16"/>
  <c r="C45" i="16"/>
  <c r="C43" i="16"/>
  <c r="C42" i="16"/>
  <c r="C93" i="15"/>
  <c r="C23" i="15"/>
  <c r="C22" i="15"/>
  <c r="C13" i="15"/>
  <c r="C6" i="15"/>
  <c r="A6" i="15"/>
  <c r="C14" i="15" s="1"/>
  <c r="B163" i="15"/>
  <c r="B162" i="15"/>
  <c r="B161" i="15"/>
  <c r="B156" i="15"/>
  <c r="B155" i="15"/>
  <c r="B154" i="15"/>
  <c r="C149" i="15"/>
  <c r="C163" i="15" s="1"/>
  <c r="C61" i="15"/>
  <c r="C60" i="15"/>
  <c r="C59" i="15"/>
  <c r="C58" i="15"/>
  <c r="C57" i="15"/>
  <c r="C55" i="15"/>
  <c r="C54" i="15"/>
  <c r="C49" i="15"/>
  <c r="C48" i="15"/>
  <c r="C47" i="15"/>
  <c r="C46" i="15"/>
  <c r="C45" i="15"/>
  <c r="C43" i="15"/>
  <c r="C42" i="15"/>
  <c r="C93" i="14"/>
  <c r="C23" i="14"/>
  <c r="C22" i="14"/>
  <c r="C13" i="14"/>
  <c r="C6" i="14"/>
  <c r="A6" i="14"/>
  <c r="C14" i="14" s="1"/>
  <c r="B163" i="14"/>
  <c r="B162" i="14"/>
  <c r="B161" i="14"/>
  <c r="B156" i="14"/>
  <c r="B155" i="14"/>
  <c r="B154" i="14"/>
  <c r="C149" i="14"/>
  <c r="C156" i="14" s="1"/>
  <c r="C61" i="14"/>
  <c r="C60" i="14"/>
  <c r="C59" i="14"/>
  <c r="C58" i="14"/>
  <c r="C57" i="14"/>
  <c r="C55" i="14"/>
  <c r="C54" i="14"/>
  <c r="C49" i="14"/>
  <c r="C48" i="14"/>
  <c r="C47" i="14"/>
  <c r="C46" i="14"/>
  <c r="C45" i="14"/>
  <c r="C43" i="14"/>
  <c r="C42" i="14"/>
  <c r="C163" i="14" l="1"/>
  <c r="C156" i="15"/>
  <c r="C11" i="15"/>
  <c r="C11" i="14"/>
  <c r="C156" i="16"/>
  <c r="C14" i="16"/>
  <c r="C93" i="13"/>
  <c r="C23" i="13"/>
  <c r="C22" i="13"/>
  <c r="C13" i="13"/>
  <c r="C6" i="13"/>
  <c r="A6" i="13"/>
  <c r="C14" i="13" s="1"/>
  <c r="B163" i="13"/>
  <c r="B162" i="13"/>
  <c r="B161" i="13"/>
  <c r="B156" i="13"/>
  <c r="B155" i="13"/>
  <c r="B154" i="13"/>
  <c r="C149" i="13"/>
  <c r="C163" i="13" s="1"/>
  <c r="C61" i="13"/>
  <c r="C60" i="13"/>
  <c r="C59" i="13"/>
  <c r="C58" i="13"/>
  <c r="C57" i="13"/>
  <c r="C55" i="13"/>
  <c r="C54" i="13"/>
  <c r="C49" i="13"/>
  <c r="C48" i="13"/>
  <c r="C47" i="13"/>
  <c r="C46" i="13"/>
  <c r="C45" i="13"/>
  <c r="C43" i="13"/>
  <c r="C42" i="13"/>
  <c r="C94" i="12"/>
  <c r="C43" i="12"/>
  <c r="C44" i="12"/>
  <c r="C46" i="12"/>
  <c r="C24" i="12"/>
  <c r="C23" i="12"/>
  <c r="C14" i="12"/>
  <c r="C6" i="12"/>
  <c r="A6" i="12"/>
  <c r="C15" i="12" s="1"/>
  <c r="B164" i="12"/>
  <c r="B163" i="12"/>
  <c r="B162" i="12"/>
  <c r="B157" i="12"/>
  <c r="B156" i="12"/>
  <c r="B155" i="12"/>
  <c r="C150" i="12"/>
  <c r="C157" i="12" s="1"/>
  <c r="C62" i="12"/>
  <c r="C61" i="12"/>
  <c r="C60" i="12"/>
  <c r="C59" i="12"/>
  <c r="C58" i="12"/>
  <c r="C56" i="12"/>
  <c r="C55" i="12"/>
  <c r="C50" i="12"/>
  <c r="C49" i="12"/>
  <c r="C48" i="12"/>
  <c r="C47" i="12"/>
  <c r="C93" i="11"/>
  <c r="C23" i="11"/>
  <c r="C22" i="11"/>
  <c r="C13" i="11"/>
  <c r="C13" i="10"/>
  <c r="C6" i="11"/>
  <c r="A6" i="11"/>
  <c r="C11" i="11" s="1"/>
  <c r="B163" i="11"/>
  <c r="B162" i="11"/>
  <c r="B161" i="11"/>
  <c r="B156" i="11"/>
  <c r="B155" i="11"/>
  <c r="B154" i="11"/>
  <c r="C149" i="11"/>
  <c r="C163" i="11" s="1"/>
  <c r="C61" i="11"/>
  <c r="C60" i="11"/>
  <c r="C59" i="11"/>
  <c r="C58" i="11"/>
  <c r="C57" i="11"/>
  <c r="C55" i="11"/>
  <c r="C54" i="11"/>
  <c r="C49" i="11"/>
  <c r="C48" i="11"/>
  <c r="C47" i="11"/>
  <c r="C46" i="11"/>
  <c r="C45" i="11"/>
  <c r="C43" i="11"/>
  <c r="C42" i="11"/>
  <c r="C94" i="10"/>
  <c r="C23" i="10"/>
  <c r="C22" i="10"/>
  <c r="C6" i="10"/>
  <c r="A6" i="10"/>
  <c r="C14" i="10" s="1"/>
  <c r="B164" i="10"/>
  <c r="B163" i="10"/>
  <c r="B162" i="10"/>
  <c r="B157" i="10"/>
  <c r="B156" i="10"/>
  <c r="B155" i="10"/>
  <c r="C150" i="10"/>
  <c r="C164" i="10" s="1"/>
  <c r="C61" i="10"/>
  <c r="C60" i="10"/>
  <c r="C59" i="10"/>
  <c r="C58" i="10"/>
  <c r="C57" i="10"/>
  <c r="C55" i="10"/>
  <c r="C54" i="10"/>
  <c r="C49" i="10"/>
  <c r="C48" i="10"/>
  <c r="C47" i="10"/>
  <c r="C46" i="10"/>
  <c r="C45" i="10"/>
  <c r="C43" i="10"/>
  <c r="C42" i="10"/>
  <c r="C156" i="11" l="1"/>
  <c r="C157" i="10"/>
  <c r="C12" i="12"/>
  <c r="C11" i="13"/>
  <c r="C156" i="13"/>
  <c r="C164" i="12"/>
  <c r="C14" i="11"/>
  <c r="C11" i="10"/>
  <c r="C42" i="6"/>
  <c r="C23" i="6"/>
  <c r="C22" i="6"/>
  <c r="A6" i="6"/>
  <c r="C11" i="6" s="1"/>
  <c r="C6" i="6"/>
  <c r="C13" i="6"/>
  <c r="C43" i="6"/>
  <c r="C45" i="6"/>
  <c r="C46" i="6"/>
  <c r="C47" i="6"/>
  <c r="C48" i="6"/>
  <c r="C49" i="6"/>
  <c r="C54" i="6"/>
  <c r="C55" i="6"/>
  <c r="C57" i="6"/>
  <c r="C58" i="6"/>
  <c r="C59" i="6"/>
  <c r="C60" i="6"/>
  <c r="C61" i="6"/>
  <c r="C94" i="6"/>
  <c r="C150" i="6"/>
  <c r="C164" i="6" s="1"/>
  <c r="B155" i="6"/>
  <c r="B156" i="6"/>
  <c r="B157" i="6"/>
  <c r="B162" i="6"/>
  <c r="B163" i="6"/>
  <c r="B164" i="6"/>
  <c r="C157" i="6" l="1"/>
  <c r="C14" i="6"/>
  <c r="B887" i="7" l="1"/>
  <c r="B888" i="7"/>
  <c r="B889" i="7"/>
  <c r="B890" i="7"/>
  <c r="B891" i="7"/>
  <c r="B892" i="7"/>
  <c r="B893" i="7"/>
  <c r="B886" i="7"/>
  <c r="B833" i="7"/>
  <c r="B834" i="7"/>
  <c r="B835" i="7"/>
  <c r="B836" i="7"/>
  <c r="B837" i="7"/>
  <c r="B838" i="7"/>
  <c r="B839" i="7"/>
  <c r="B832" i="7"/>
  <c r="B779" i="7"/>
  <c r="B780" i="7"/>
  <c r="B781" i="7"/>
  <c r="B782" i="7"/>
  <c r="B783" i="7"/>
  <c r="B784" i="7"/>
  <c r="B785" i="7"/>
  <c r="B778" i="7"/>
  <c r="B584" i="7"/>
  <c r="C420" i="7"/>
  <c r="C406" i="7"/>
  <c r="C45" i="7" l="1"/>
  <c r="C46" i="7"/>
  <c r="C47" i="7"/>
  <c r="C48" i="7"/>
  <c r="C49" i="7"/>
  <c r="C50" i="7"/>
  <c r="C43" i="7"/>
  <c r="C44" i="7"/>
  <c r="F654" i="7" l="1"/>
  <c r="F655" i="7"/>
  <c r="F656" i="7"/>
  <c r="F657" i="7"/>
  <c r="F658" i="7"/>
  <c r="F659" i="7"/>
  <c r="F660" i="7"/>
  <c r="F661" i="7"/>
  <c r="F653" i="7"/>
  <c r="B302" i="7"/>
  <c r="F315" i="7" s="1"/>
  <c r="C70" i="10" s="1"/>
  <c r="B303" i="7"/>
  <c r="F316" i="7" s="1"/>
  <c r="C70" i="11" s="1"/>
  <c r="B304" i="7"/>
  <c r="F317" i="7" s="1"/>
  <c r="C71" i="12" s="1"/>
  <c r="B305" i="7"/>
  <c r="F318" i="7" s="1"/>
  <c r="C70" i="13" s="1"/>
  <c r="B306" i="7"/>
  <c r="F319" i="7" s="1"/>
  <c r="C70" i="14" s="1"/>
  <c r="B307" i="7"/>
  <c r="F320" i="7" s="1"/>
  <c r="C70" i="15" s="1"/>
  <c r="B308" i="7"/>
  <c r="F321" i="7" s="1"/>
  <c r="C70" i="16" s="1"/>
  <c r="B301" i="7"/>
  <c r="F314" i="7" s="1"/>
  <c r="C70" i="6" s="1"/>
  <c r="B287" i="7"/>
  <c r="E315" i="7" s="1"/>
  <c r="C69" i="10" s="1"/>
  <c r="B288" i="7"/>
  <c r="E316" i="7" s="1"/>
  <c r="C69" i="11" s="1"/>
  <c r="B289" i="7"/>
  <c r="E317" i="7" s="1"/>
  <c r="C70" i="12" s="1"/>
  <c r="B290" i="7"/>
  <c r="E318" i="7" s="1"/>
  <c r="C69" i="13" s="1"/>
  <c r="B291" i="7"/>
  <c r="E319" i="7" s="1"/>
  <c r="C69" i="14" s="1"/>
  <c r="B292" i="7"/>
  <c r="E320" i="7" s="1"/>
  <c r="C69" i="15" s="1"/>
  <c r="B293" i="7"/>
  <c r="E321" i="7" s="1"/>
  <c r="C69" i="16" s="1"/>
  <c r="B286" i="7"/>
  <c r="E314" i="7" s="1"/>
  <c r="C69" i="6" s="1"/>
  <c r="B272" i="7"/>
  <c r="D315" i="7" s="1"/>
  <c r="C68" i="10" s="1"/>
  <c r="B273" i="7"/>
  <c r="D316" i="7" s="1"/>
  <c r="C68" i="11" s="1"/>
  <c r="B274" i="7"/>
  <c r="D317" i="7" s="1"/>
  <c r="C69" i="12" s="1"/>
  <c r="B275" i="7"/>
  <c r="D318" i="7" s="1"/>
  <c r="C68" i="13" s="1"/>
  <c r="B276" i="7"/>
  <c r="D319" i="7" s="1"/>
  <c r="C68" i="14" s="1"/>
  <c r="B277" i="7"/>
  <c r="D320" i="7" s="1"/>
  <c r="C68" i="15" s="1"/>
  <c r="B278" i="7"/>
  <c r="D321" i="7" s="1"/>
  <c r="C68" i="16" s="1"/>
  <c r="B271" i="7"/>
  <c r="D314" i="7" s="1"/>
  <c r="C68" i="6" s="1"/>
  <c r="B257" i="7"/>
  <c r="C315" i="7" s="1"/>
  <c r="C67" i="10" s="1"/>
  <c r="B258" i="7"/>
  <c r="C316" i="7" s="1"/>
  <c r="C67" i="11" s="1"/>
  <c r="B259" i="7"/>
  <c r="C317" i="7" s="1"/>
  <c r="C68" i="12" s="1"/>
  <c r="B260" i="7"/>
  <c r="C318" i="7" s="1"/>
  <c r="C67" i="13" s="1"/>
  <c r="B261" i="7"/>
  <c r="C319" i="7" s="1"/>
  <c r="C67" i="14" s="1"/>
  <c r="B262" i="7"/>
  <c r="C320" i="7" s="1"/>
  <c r="C67" i="15" s="1"/>
  <c r="B263" i="7"/>
  <c r="C321" i="7" s="1"/>
  <c r="C67" i="16" s="1"/>
  <c r="C314" i="7"/>
  <c r="C67" i="6" s="1"/>
  <c r="B242" i="7"/>
  <c r="C242" i="7" s="1"/>
  <c r="B315" i="7" s="1"/>
  <c r="C66" i="10" s="1"/>
  <c r="B243" i="7"/>
  <c r="C243" i="7" s="1"/>
  <c r="B316" i="7" s="1"/>
  <c r="C66" i="11" s="1"/>
  <c r="B244" i="7"/>
  <c r="C244" i="7" s="1"/>
  <c r="B317" i="7" s="1"/>
  <c r="C67" i="12" s="1"/>
  <c r="B245" i="7"/>
  <c r="C245" i="7" s="1"/>
  <c r="B318" i="7" s="1"/>
  <c r="C66" i="13" s="1"/>
  <c r="B246" i="7"/>
  <c r="C246" i="7" s="1"/>
  <c r="B319" i="7" s="1"/>
  <c r="C66" i="14" s="1"/>
  <c r="B247" i="7"/>
  <c r="C247" i="7" s="1"/>
  <c r="B320" i="7" s="1"/>
  <c r="C66" i="15" s="1"/>
  <c r="C248" i="7"/>
  <c r="B321" i="7" s="1"/>
  <c r="C66" i="16" s="1"/>
  <c r="B241" i="7"/>
  <c r="C241" i="7" s="1"/>
  <c r="B314" i="7" s="1"/>
  <c r="C66" i="6" s="1"/>
  <c r="C735" i="7"/>
  <c r="C736" i="7"/>
  <c r="C737" i="7"/>
  <c r="C170" i="12" s="1"/>
  <c r="C739" i="7"/>
  <c r="C169" i="14" s="1"/>
  <c r="C740" i="7"/>
  <c r="C741" i="7"/>
  <c r="C169" i="16" s="1"/>
  <c r="C734" i="7"/>
  <c r="B735" i="7"/>
  <c r="B736" i="7"/>
  <c r="B737" i="7"/>
  <c r="B738" i="7"/>
  <c r="B739" i="7"/>
  <c r="B740" i="7"/>
  <c r="B741" i="7"/>
  <c r="B734" i="7"/>
  <c r="C168" i="13" l="1"/>
  <c r="C168" i="14"/>
  <c r="C172" i="14" s="1"/>
  <c r="B939" i="7"/>
  <c r="C169" i="10"/>
  <c r="C173" i="10" s="1"/>
  <c r="B935" i="7"/>
  <c r="C169" i="6"/>
  <c r="C173" i="6" s="1"/>
  <c r="B934" i="7"/>
  <c r="C168" i="16"/>
  <c r="C172" i="16" s="1"/>
  <c r="B941" i="7"/>
  <c r="C169" i="12"/>
  <c r="C173" i="12" s="1"/>
  <c r="B937" i="7"/>
  <c r="C168" i="15"/>
  <c r="C172" i="15" s="1"/>
  <c r="B940" i="7"/>
  <c r="C169" i="11"/>
  <c r="C173" i="11" s="1"/>
  <c r="B936" i="7"/>
  <c r="C72" i="15"/>
  <c r="C72" i="11"/>
  <c r="C72" i="16"/>
  <c r="C73" i="12"/>
  <c r="C72" i="14"/>
  <c r="C72" i="10"/>
  <c r="C72" i="13"/>
  <c r="C72" i="6"/>
  <c r="G319" i="7"/>
  <c r="G315" i="7"/>
  <c r="G321" i="7"/>
  <c r="G317" i="7"/>
  <c r="G320" i="7"/>
  <c r="G316" i="7"/>
  <c r="G318" i="7"/>
  <c r="G314" i="7"/>
  <c r="C738" i="7"/>
  <c r="B598" i="7"/>
  <c r="G432" i="7"/>
  <c r="G390" i="7"/>
  <c r="G373" i="7"/>
  <c r="G359" i="7"/>
  <c r="B356" i="7"/>
  <c r="E186" i="7"/>
  <c r="E187" i="7"/>
  <c r="C186" i="7"/>
  <c r="C187" i="7"/>
  <c r="B186" i="7"/>
  <c r="D186" i="7" s="1"/>
  <c r="B187" i="7"/>
  <c r="D187" i="7" s="1"/>
  <c r="G160" i="7"/>
  <c r="G219" i="7"/>
  <c r="G146" i="7"/>
  <c r="G132" i="7"/>
  <c r="B93" i="7"/>
  <c r="C19" i="10" s="1"/>
  <c r="B94" i="7"/>
  <c r="C19" i="11" s="1"/>
  <c r="B95" i="7"/>
  <c r="C20" i="12" s="1"/>
  <c r="B96" i="7"/>
  <c r="C19" i="13" s="1"/>
  <c r="B97" i="7"/>
  <c r="C19" i="14" s="1"/>
  <c r="B98" i="7"/>
  <c r="C19" i="15" s="1"/>
  <c r="B99" i="7"/>
  <c r="C19" i="16" s="1"/>
  <c r="B92" i="7"/>
  <c r="C19" i="6" s="1"/>
  <c r="B30" i="7"/>
  <c r="B31" i="7"/>
  <c r="B32" i="7"/>
  <c r="B33" i="7"/>
  <c r="B34" i="7"/>
  <c r="B35" i="7"/>
  <c r="B36" i="7"/>
  <c r="B37" i="7"/>
  <c r="B29" i="7"/>
  <c r="B938" i="7" l="1"/>
  <c r="C169" i="13"/>
  <c r="C172" i="13" s="1"/>
  <c r="C44" i="6"/>
  <c r="C50" i="6" s="1"/>
  <c r="C44" i="16"/>
  <c r="C50" i="16" s="1"/>
  <c r="C44" i="15"/>
  <c r="C50" i="15" s="1"/>
  <c r="C44" i="14"/>
  <c r="C50" i="14" s="1"/>
  <c r="C44" i="11"/>
  <c r="C50" i="11" s="1"/>
  <c r="C44" i="10"/>
  <c r="C50" i="10" s="1"/>
  <c r="C44" i="13"/>
  <c r="C50" i="13" s="1"/>
  <c r="C45" i="12"/>
  <c r="C51" i="12" s="1"/>
  <c r="C56" i="6"/>
  <c r="C62" i="6" s="1"/>
  <c r="C56" i="16"/>
  <c r="C62" i="16" s="1"/>
  <c r="C56" i="15"/>
  <c r="C62" i="15" s="1"/>
  <c r="C56" i="14"/>
  <c r="C62" i="14" s="1"/>
  <c r="C56" i="11"/>
  <c r="C62" i="11" s="1"/>
  <c r="C56" i="10"/>
  <c r="C62" i="10" s="1"/>
  <c r="C57" i="12"/>
  <c r="C63" i="12" s="1"/>
  <c r="C56" i="13"/>
  <c r="C62" i="13" s="1"/>
  <c r="D328" i="7"/>
  <c r="C80" i="10" s="1"/>
  <c r="D340" i="7"/>
  <c r="C87" i="10" s="1"/>
  <c r="D333" i="7"/>
  <c r="C79" i="15" s="1"/>
  <c r="D345" i="7"/>
  <c r="C86" i="15" s="1"/>
  <c r="D332" i="7"/>
  <c r="C79" i="14" s="1"/>
  <c r="D344" i="7"/>
  <c r="C86" i="14" s="1"/>
  <c r="D329" i="7"/>
  <c r="C79" i="11" s="1"/>
  <c r="D341" i="7"/>
  <c r="C86" i="11" s="1"/>
  <c r="D330" i="7"/>
  <c r="C80" i="12" s="1"/>
  <c r="D342" i="7"/>
  <c r="C87" i="12" s="1"/>
  <c r="D331" i="7"/>
  <c r="C79" i="13" s="1"/>
  <c r="D343" i="7"/>
  <c r="C86" i="13" s="1"/>
  <c r="D327" i="7"/>
  <c r="C80" i="6" s="1"/>
  <c r="D339" i="7"/>
  <c r="C87" i="6" s="1"/>
  <c r="D334" i="7"/>
  <c r="C79" i="16" s="1"/>
  <c r="D346" i="7"/>
  <c r="C86" i="16" s="1"/>
  <c r="G211" i="7"/>
  <c r="G62" i="7" s="1"/>
  <c r="G230" i="7"/>
  <c r="G76" i="7" s="1"/>
  <c r="C95" i="7"/>
  <c r="C21" i="12" s="1"/>
  <c r="C98" i="7"/>
  <c r="C20" i="15" s="1"/>
  <c r="C94" i="7"/>
  <c r="C20" i="11" s="1"/>
  <c r="C92" i="7"/>
  <c r="C20" i="6" s="1"/>
  <c r="C99" i="7"/>
  <c r="C20" i="16" s="1"/>
  <c r="C97" i="7"/>
  <c r="C20" i="14" s="1"/>
  <c r="C93" i="7"/>
  <c r="C20" i="10" s="1"/>
  <c r="C96" i="7"/>
  <c r="C20" i="13" s="1"/>
  <c r="D92" i="7"/>
  <c r="C21" i="6" s="1"/>
  <c r="D99" i="7"/>
  <c r="C21" i="16" s="1"/>
  <c r="D95" i="7"/>
  <c r="C22" i="12" s="1"/>
  <c r="D98" i="7"/>
  <c r="C21" i="15" s="1"/>
  <c r="D94" i="7"/>
  <c r="C21" i="11" s="1"/>
  <c r="D97" i="7"/>
  <c r="C21" i="14" s="1"/>
  <c r="D93" i="7"/>
  <c r="C21" i="10" s="1"/>
  <c r="D96" i="7"/>
  <c r="C21" i="13" s="1"/>
  <c r="C23" i="7"/>
  <c r="G728" i="7" s="1"/>
  <c r="C25" i="10" l="1"/>
  <c r="C25" i="11"/>
  <c r="C25" i="13"/>
  <c r="C25" i="16"/>
  <c r="C26" i="12"/>
  <c r="C25" i="14"/>
  <c r="C25" i="15"/>
  <c r="G404" i="7"/>
  <c r="G582" i="7"/>
  <c r="G418" i="7"/>
  <c r="G596" i="7"/>
  <c r="G552" i="7"/>
  <c r="G538" i="7"/>
  <c r="B661" i="7" s="1"/>
  <c r="C661" i="7" l="1"/>
  <c r="E661" i="7"/>
  <c r="D661" i="7"/>
  <c r="B672" i="7" s="1"/>
  <c r="B110" i="7"/>
  <c r="B109" i="7"/>
  <c r="B104" i="7"/>
  <c r="B103" i="7"/>
  <c r="B107" i="7"/>
  <c r="B106" i="7"/>
  <c r="B105" i="7"/>
  <c r="B108" i="7"/>
  <c r="C672" i="7" l="1"/>
  <c r="E185" i="7"/>
  <c r="B615" i="7"/>
  <c r="B496" i="7"/>
  <c r="C496" i="7" s="1"/>
  <c r="C112" i="11" s="1"/>
  <c r="B395" i="7"/>
  <c r="C395" i="7" s="1"/>
  <c r="E450" i="7" s="1"/>
  <c r="C94" i="11" s="1"/>
  <c r="B137" i="7"/>
  <c r="C137" i="7" s="1"/>
  <c r="C629" i="7" s="1"/>
  <c r="B573" i="7"/>
  <c r="C573" i="7" s="1"/>
  <c r="D573" i="7" s="1"/>
  <c r="C129" i="11" s="1"/>
  <c r="B629" i="7"/>
  <c r="B511" i="7"/>
  <c r="C511" i="7" s="1"/>
  <c r="C113" i="11" s="1"/>
  <c r="B364" i="7"/>
  <c r="C364" i="7" s="1"/>
  <c r="B378" i="7" s="1"/>
  <c r="C378" i="7" s="1"/>
  <c r="C450" i="7" s="1"/>
  <c r="C92" i="11" s="1"/>
  <c r="B166" i="7"/>
  <c r="C166" i="7" s="1"/>
  <c r="E179" i="7" s="1"/>
  <c r="C37" i="11" s="1"/>
  <c r="B529" i="7"/>
  <c r="C529" i="7" s="1"/>
  <c r="C115" i="11" s="1"/>
  <c r="B437" i="7"/>
  <c r="C437" i="7" s="1"/>
  <c r="B460" i="7" s="1"/>
  <c r="C99" i="11" s="1"/>
  <c r="B151" i="7"/>
  <c r="C151" i="7" s="1"/>
  <c r="C179" i="7" s="1"/>
  <c r="C35" i="11" s="1"/>
  <c r="B81" i="7"/>
  <c r="C81" i="7" s="1"/>
  <c r="D105" i="7" s="1"/>
  <c r="C29" i="11" s="1"/>
  <c r="B481" i="7"/>
  <c r="C481" i="7" s="1"/>
  <c r="C111" i="11" s="1"/>
  <c r="B67" i="7"/>
  <c r="C67" i="7" s="1"/>
  <c r="C105" i="7" s="1"/>
  <c r="C27" i="11" s="1"/>
  <c r="B619" i="7"/>
  <c r="B500" i="7"/>
  <c r="C500" i="7" s="1"/>
  <c r="C112" i="15" s="1"/>
  <c r="B399" i="7"/>
  <c r="C399" i="7" s="1"/>
  <c r="E454" i="7" s="1"/>
  <c r="C94" i="15" s="1"/>
  <c r="B141" i="7"/>
  <c r="C141" i="7" s="1"/>
  <c r="C633" i="7" s="1"/>
  <c r="B485" i="7"/>
  <c r="C485" i="7" s="1"/>
  <c r="C111" i="15" s="1"/>
  <c r="B633" i="7"/>
  <c r="B515" i="7"/>
  <c r="C515" i="7" s="1"/>
  <c r="C113" i="15" s="1"/>
  <c r="B368" i="7"/>
  <c r="C368" i="7" s="1"/>
  <c r="B382" i="7" s="1"/>
  <c r="C382" i="7" s="1"/>
  <c r="C454" i="7" s="1"/>
  <c r="C92" i="15" s="1"/>
  <c r="B577" i="7"/>
  <c r="C577" i="7" s="1"/>
  <c r="D577" i="7" s="1"/>
  <c r="B71" i="7"/>
  <c r="C71" i="7" s="1"/>
  <c r="C109" i="7" s="1"/>
  <c r="C27" i="15" s="1"/>
  <c r="B533" i="7"/>
  <c r="C533" i="7" s="1"/>
  <c r="C115" i="15" s="1"/>
  <c r="B441" i="7"/>
  <c r="C441" i="7" s="1"/>
  <c r="B464" i="7" s="1"/>
  <c r="C99" i="15" s="1"/>
  <c r="B155" i="7"/>
  <c r="C155" i="7" s="1"/>
  <c r="C183" i="7" s="1"/>
  <c r="C35" i="15" s="1"/>
  <c r="B85" i="7"/>
  <c r="C85" i="7" s="1"/>
  <c r="D109" i="7" s="1"/>
  <c r="C29" i="15" s="1"/>
  <c r="B170" i="7"/>
  <c r="C170" i="7" s="1"/>
  <c r="E183" i="7" s="1"/>
  <c r="C37" i="15" s="1"/>
  <c r="B574" i="7"/>
  <c r="C574" i="7" s="1"/>
  <c r="D574" i="7" s="1"/>
  <c r="B482" i="7"/>
  <c r="C482" i="7" s="1"/>
  <c r="C112" i="12" s="1"/>
  <c r="B167" i="7"/>
  <c r="C167" i="7" s="1"/>
  <c r="E180" i="7" s="1"/>
  <c r="C38" i="12" s="1"/>
  <c r="B68" i="7"/>
  <c r="C68" i="7" s="1"/>
  <c r="C106" i="7" s="1"/>
  <c r="C28" i="12" s="1"/>
  <c r="B530" i="7"/>
  <c r="C530" i="7" s="1"/>
  <c r="C116" i="12" s="1"/>
  <c r="B616" i="7"/>
  <c r="B497" i="7"/>
  <c r="C497" i="7" s="1"/>
  <c r="C113" i="12" s="1"/>
  <c r="B396" i="7"/>
  <c r="C396" i="7" s="1"/>
  <c r="E451" i="7" s="1"/>
  <c r="C95" i="12" s="1"/>
  <c r="B138" i="7"/>
  <c r="C138" i="7" s="1"/>
  <c r="C630" i="7" s="1"/>
  <c r="B152" i="7"/>
  <c r="C152" i="7" s="1"/>
  <c r="C180" i="7" s="1"/>
  <c r="C36" i="12" s="1"/>
  <c r="B630" i="7"/>
  <c r="B512" i="7"/>
  <c r="C512" i="7" s="1"/>
  <c r="C114" i="12" s="1"/>
  <c r="B365" i="7"/>
  <c r="C365" i="7" s="1"/>
  <c r="B379" i="7" s="1"/>
  <c r="C379" i="7" s="1"/>
  <c r="C451" i="7" s="1"/>
  <c r="C93" i="12" s="1"/>
  <c r="B438" i="7"/>
  <c r="C438" i="7" s="1"/>
  <c r="B461" i="7" s="1"/>
  <c r="B82" i="7"/>
  <c r="C82" i="7" s="1"/>
  <c r="D106" i="7" s="1"/>
  <c r="C30" i="12" s="1"/>
  <c r="B632" i="7"/>
  <c r="B514" i="7"/>
  <c r="C514" i="7" s="1"/>
  <c r="C113" i="14" s="1"/>
  <c r="B367" i="7"/>
  <c r="C367" i="7" s="1"/>
  <c r="B453" i="7" s="1"/>
  <c r="C91" i="14" s="1"/>
  <c r="B499" i="7"/>
  <c r="C499" i="7" s="1"/>
  <c r="C112" i="14" s="1"/>
  <c r="B532" i="7"/>
  <c r="C532" i="7" s="1"/>
  <c r="C115" i="14" s="1"/>
  <c r="B440" i="7"/>
  <c r="C440" i="7" s="1"/>
  <c r="B463" i="7" s="1"/>
  <c r="B154" i="7"/>
  <c r="C154" i="7" s="1"/>
  <c r="C182" i="7" s="1"/>
  <c r="C35" i="14" s="1"/>
  <c r="B84" i="7"/>
  <c r="C84" i="7" s="1"/>
  <c r="D108" i="7" s="1"/>
  <c r="C29" i="14" s="1"/>
  <c r="B618" i="7"/>
  <c r="B140" i="7"/>
  <c r="C140" i="7" s="1"/>
  <c r="C632" i="7" s="1"/>
  <c r="B576" i="7"/>
  <c r="C576" i="7" s="1"/>
  <c r="D576" i="7" s="1"/>
  <c r="B484" i="7"/>
  <c r="C484" i="7" s="1"/>
  <c r="C111" i="14" s="1"/>
  <c r="B169" i="7"/>
  <c r="C169" i="7" s="1"/>
  <c r="E182" i="7" s="1"/>
  <c r="C37" i="14" s="1"/>
  <c r="B70" i="7"/>
  <c r="C70" i="7" s="1"/>
  <c r="C108" i="7" s="1"/>
  <c r="C27" i="14" s="1"/>
  <c r="B398" i="7"/>
  <c r="C398" i="7" s="1"/>
  <c r="E453" i="7" s="1"/>
  <c r="C94" i="14" s="1"/>
  <c r="B628" i="7"/>
  <c r="B510" i="7"/>
  <c r="C510" i="7" s="1"/>
  <c r="C114" i="10" s="1"/>
  <c r="B363" i="7"/>
  <c r="C363" i="7" s="1"/>
  <c r="B449" i="7" s="1"/>
  <c r="C92" i="10" s="1"/>
  <c r="B394" i="7"/>
  <c r="C394" i="7" s="1"/>
  <c r="E449" i="7" s="1"/>
  <c r="C95" i="10" s="1"/>
  <c r="B136" i="7"/>
  <c r="C136" i="7" s="1"/>
  <c r="C628" i="7" s="1"/>
  <c r="B528" i="7"/>
  <c r="C528" i="7" s="1"/>
  <c r="C116" i="10" s="1"/>
  <c r="B436" i="7"/>
  <c r="C436" i="7" s="1"/>
  <c r="B459" i="7" s="1"/>
  <c r="C100" i="10" s="1"/>
  <c r="B150" i="7"/>
  <c r="C150" i="7" s="1"/>
  <c r="C178" i="7" s="1"/>
  <c r="C35" i="10" s="1"/>
  <c r="B80" i="7"/>
  <c r="C80" i="7" s="1"/>
  <c r="D104" i="7" s="1"/>
  <c r="C29" i="10" s="1"/>
  <c r="B614" i="7"/>
  <c r="B495" i="7"/>
  <c r="C495" i="7" s="1"/>
  <c r="C113" i="10" s="1"/>
  <c r="B572" i="7"/>
  <c r="C572" i="7" s="1"/>
  <c r="D572" i="7" s="1"/>
  <c r="C130" i="10" s="1"/>
  <c r="B480" i="7"/>
  <c r="C480" i="7" s="1"/>
  <c r="C112" i="10" s="1"/>
  <c r="B165" i="7"/>
  <c r="C165" i="7" s="1"/>
  <c r="E178" i="7" s="1"/>
  <c r="C37" i="10" s="1"/>
  <c r="B66" i="7"/>
  <c r="C66" i="7" s="1"/>
  <c r="C104" i="7" s="1"/>
  <c r="C27" i="10" s="1"/>
  <c r="B531" i="7"/>
  <c r="C531" i="7" s="1"/>
  <c r="C115" i="13" s="1"/>
  <c r="B439" i="7"/>
  <c r="C439" i="7" s="1"/>
  <c r="B462" i="7" s="1"/>
  <c r="C99" i="14" s="1"/>
  <c r="B153" i="7"/>
  <c r="C153" i="7" s="1"/>
  <c r="C181" i="7" s="1"/>
  <c r="C35" i="13" s="1"/>
  <c r="B83" i="7"/>
  <c r="C83" i="7" s="1"/>
  <c r="D107" i="7" s="1"/>
  <c r="C29" i="13" s="1"/>
  <c r="B575" i="7"/>
  <c r="C575" i="7" s="1"/>
  <c r="D575" i="7" s="1"/>
  <c r="B483" i="7"/>
  <c r="C483" i="7" s="1"/>
  <c r="C111" i="13" s="1"/>
  <c r="B168" i="7"/>
  <c r="C168" i="7" s="1"/>
  <c r="E181" i="7" s="1"/>
  <c r="C37" i="13" s="1"/>
  <c r="B69" i="7"/>
  <c r="C69" i="7" s="1"/>
  <c r="C107" i="7" s="1"/>
  <c r="C27" i="13" s="1"/>
  <c r="B513" i="7"/>
  <c r="C513" i="7" s="1"/>
  <c r="C113" i="13" s="1"/>
  <c r="B617" i="7"/>
  <c r="B498" i="7"/>
  <c r="C498" i="7" s="1"/>
  <c r="C112" i="13" s="1"/>
  <c r="B397" i="7"/>
  <c r="C397" i="7" s="1"/>
  <c r="E452" i="7" s="1"/>
  <c r="C94" i="13" s="1"/>
  <c r="B139" i="7"/>
  <c r="C139" i="7" s="1"/>
  <c r="C631" i="7" s="1"/>
  <c r="B631" i="7"/>
  <c r="B366" i="7"/>
  <c r="C366" i="7" s="1"/>
  <c r="B452" i="7" s="1"/>
  <c r="C91" i="13" s="1"/>
  <c r="B571" i="7"/>
  <c r="C571" i="7" s="1"/>
  <c r="D571" i="7" s="1"/>
  <c r="C130" i="6" s="1"/>
  <c r="B479" i="7"/>
  <c r="C479" i="7" s="1"/>
  <c r="C112" i="6" s="1"/>
  <c r="B164" i="7"/>
  <c r="C164" i="7" s="1"/>
  <c r="E177" i="7" s="1"/>
  <c r="C37" i="6" s="1"/>
  <c r="B65" i="7"/>
  <c r="C65" i="7" s="1"/>
  <c r="B527" i="7"/>
  <c r="C527" i="7" s="1"/>
  <c r="C116" i="6" s="1"/>
  <c r="B613" i="7"/>
  <c r="B494" i="7"/>
  <c r="C494" i="7" s="1"/>
  <c r="C113" i="6" s="1"/>
  <c r="B393" i="7"/>
  <c r="C393" i="7" s="1"/>
  <c r="E448" i="7" s="1"/>
  <c r="C95" i="6" s="1"/>
  <c r="B135" i="7"/>
  <c r="C135" i="7" s="1"/>
  <c r="B435" i="7"/>
  <c r="B79" i="7"/>
  <c r="C79" i="7" s="1"/>
  <c r="B627" i="7"/>
  <c r="B509" i="7"/>
  <c r="C509" i="7" s="1"/>
  <c r="C114" i="6" s="1"/>
  <c r="B362" i="7"/>
  <c r="C362" i="7" s="1"/>
  <c r="B376" i="7" s="1"/>
  <c r="C376" i="7" s="1"/>
  <c r="C448" i="7" s="1"/>
  <c r="C93" i="6" s="1"/>
  <c r="B149" i="7"/>
  <c r="C149" i="7" s="1"/>
  <c r="C177" i="7" s="1"/>
  <c r="C35" i="6" s="1"/>
  <c r="B578" i="7"/>
  <c r="C578" i="7" s="1"/>
  <c r="D578" i="7" s="1"/>
  <c r="B486" i="7"/>
  <c r="C486" i="7" s="1"/>
  <c r="C111" i="16" s="1"/>
  <c r="B171" i="7"/>
  <c r="C171" i="7" s="1"/>
  <c r="E184" i="7" s="1"/>
  <c r="C37" i="16" s="1"/>
  <c r="B72" i="7"/>
  <c r="C72" i="7" s="1"/>
  <c r="C110" i="7" s="1"/>
  <c r="C27" i="16" s="1"/>
  <c r="B442" i="7"/>
  <c r="C442" i="7" s="1"/>
  <c r="B465" i="7" s="1"/>
  <c r="C99" i="16" s="1"/>
  <c r="B86" i="7"/>
  <c r="C86" i="7" s="1"/>
  <c r="D110" i="7" s="1"/>
  <c r="C29" i="16" s="1"/>
  <c r="B620" i="7"/>
  <c r="B501" i="7"/>
  <c r="C501" i="7" s="1"/>
  <c r="C112" i="16" s="1"/>
  <c r="B400" i="7"/>
  <c r="C400" i="7" s="1"/>
  <c r="E455" i="7" s="1"/>
  <c r="C94" i="16" s="1"/>
  <c r="B142" i="7"/>
  <c r="C142" i="7" s="1"/>
  <c r="C634" i="7" s="1"/>
  <c r="B634" i="7"/>
  <c r="B516" i="7"/>
  <c r="C516" i="7" s="1"/>
  <c r="C113" i="16" s="1"/>
  <c r="B369" i="7"/>
  <c r="C369" i="7" s="1"/>
  <c r="B383" i="7" s="1"/>
  <c r="C383" i="7" s="1"/>
  <c r="C455" i="7" s="1"/>
  <c r="C92" i="16" s="1"/>
  <c r="B534" i="7"/>
  <c r="C534" i="7" s="1"/>
  <c r="C115" i="16" s="1"/>
  <c r="B156" i="7"/>
  <c r="C156" i="7" s="1"/>
  <c r="C184" i="7" s="1"/>
  <c r="C35" i="16" s="1"/>
  <c r="C185" i="7"/>
  <c r="B928" i="7"/>
  <c r="B924" i="7"/>
  <c r="B926" i="7"/>
  <c r="B925" i="7"/>
  <c r="B929" i="7"/>
  <c r="B927" i="7"/>
  <c r="B923" i="7"/>
  <c r="B930" i="7"/>
  <c r="C435" i="7" l="1"/>
  <c r="B458" i="7" s="1"/>
  <c r="C100" i="6" s="1"/>
  <c r="B592" i="7"/>
  <c r="C592" i="7" s="1"/>
  <c r="C131" i="16" s="1"/>
  <c r="C129" i="16"/>
  <c r="B589" i="7"/>
  <c r="C589" i="7" s="1"/>
  <c r="C131" i="13" s="1"/>
  <c r="C129" i="13"/>
  <c r="B604" i="7"/>
  <c r="C604" i="7" s="1"/>
  <c r="C134" i="14" s="1"/>
  <c r="C129" i="14"/>
  <c r="C100" i="12"/>
  <c r="C99" i="13"/>
  <c r="B591" i="7"/>
  <c r="C591" i="7" s="1"/>
  <c r="C131" i="15" s="1"/>
  <c r="C129" i="15"/>
  <c r="B602" i="7"/>
  <c r="C602" i="7" s="1"/>
  <c r="C135" i="12" s="1"/>
  <c r="C130" i="12"/>
  <c r="B600" i="7"/>
  <c r="C600" i="7" s="1"/>
  <c r="C135" i="10" s="1"/>
  <c r="C103" i="7"/>
  <c r="D103" i="7"/>
  <c r="C339" i="7" s="1"/>
  <c r="C86" i="6" s="1"/>
  <c r="C343" i="7"/>
  <c r="C85" i="13" s="1"/>
  <c r="C344" i="7"/>
  <c r="C85" i="14" s="1"/>
  <c r="C345" i="7"/>
  <c r="C85" i="15" s="1"/>
  <c r="D634" i="7"/>
  <c r="C135" i="16" s="1"/>
  <c r="C342" i="7"/>
  <c r="C86" i="12" s="1"/>
  <c r="C340" i="7"/>
  <c r="C86" i="10" s="1"/>
  <c r="C346" i="7"/>
  <c r="C85" i="16" s="1"/>
  <c r="C341" i="7"/>
  <c r="C85" i="11" s="1"/>
  <c r="B590" i="7"/>
  <c r="C590" i="7" s="1"/>
  <c r="C131" i="14" s="1"/>
  <c r="C613" i="7"/>
  <c r="D613" i="7" s="1"/>
  <c r="C133" i="6" s="1"/>
  <c r="B177" i="7"/>
  <c r="C34" i="6" s="1"/>
  <c r="B427" i="7"/>
  <c r="C427" i="7" s="1"/>
  <c r="G454" i="7" s="1"/>
  <c r="C98" i="15" s="1"/>
  <c r="B181" i="7"/>
  <c r="D631" i="7"/>
  <c r="C135" i="13" s="1"/>
  <c r="C617" i="7"/>
  <c r="D617" i="7" s="1"/>
  <c r="B601" i="7"/>
  <c r="C601" i="7" s="1"/>
  <c r="C134" i="11" s="1"/>
  <c r="B587" i="7"/>
  <c r="C587" i="7" s="1"/>
  <c r="C131" i="11" s="1"/>
  <c r="B413" i="7"/>
  <c r="C413" i="7" s="1"/>
  <c r="F454" i="7" s="1"/>
  <c r="C96" i="15" s="1"/>
  <c r="C331" i="7"/>
  <c r="C78" i="13" s="1"/>
  <c r="B414" i="7"/>
  <c r="C414" i="7" s="1"/>
  <c r="F455" i="7" s="1"/>
  <c r="C96" i="16" s="1"/>
  <c r="B380" i="7"/>
  <c r="C380" i="7" s="1"/>
  <c r="C452" i="7" s="1"/>
  <c r="C92" i="13" s="1"/>
  <c r="B421" i="7"/>
  <c r="C421" i="7" s="1"/>
  <c r="G448" i="7" s="1"/>
  <c r="C99" i="6" s="1"/>
  <c r="C620" i="7"/>
  <c r="D620" i="7" s="1"/>
  <c r="B184" i="7"/>
  <c r="B428" i="7"/>
  <c r="C428" i="7" s="1"/>
  <c r="G455" i="7" s="1"/>
  <c r="C98" i="16" s="1"/>
  <c r="B448" i="7"/>
  <c r="C92" i="6" s="1"/>
  <c r="B179" i="7"/>
  <c r="C34" i="11" s="1"/>
  <c r="C36" i="11" s="1"/>
  <c r="C334" i="7"/>
  <c r="C78" i="16" s="1"/>
  <c r="C327" i="7"/>
  <c r="C79" i="6" s="1"/>
  <c r="B412" i="7"/>
  <c r="C412" i="7" s="1"/>
  <c r="F453" i="7" s="1"/>
  <c r="C96" i="14" s="1"/>
  <c r="C627" i="7"/>
  <c r="D627" i="7" s="1"/>
  <c r="C136" i="6" s="1"/>
  <c r="C332" i="7"/>
  <c r="C78" i="14" s="1"/>
  <c r="B606" i="7"/>
  <c r="C606" i="7" s="1"/>
  <c r="C134" i="16" s="1"/>
  <c r="C618" i="7"/>
  <c r="D618" i="7" s="1"/>
  <c r="C132" i="14" s="1"/>
  <c r="D632" i="7"/>
  <c r="B182" i="7"/>
  <c r="B541" i="7"/>
  <c r="C541" i="7" s="1"/>
  <c r="C118" i="6" s="1"/>
  <c r="B123" i="6" s="1"/>
  <c r="B454" i="7"/>
  <c r="C91" i="15" s="1"/>
  <c r="B455" i="7"/>
  <c r="C91" i="16" s="1"/>
  <c r="B407" i="7"/>
  <c r="C407" i="7" s="1"/>
  <c r="F448" i="7" s="1"/>
  <c r="C97" i="6" s="1"/>
  <c r="C328" i="7"/>
  <c r="C79" i="10" s="1"/>
  <c r="C333" i="7"/>
  <c r="C78" i="15" s="1"/>
  <c r="B426" i="7"/>
  <c r="C426" i="7" s="1"/>
  <c r="G453" i="7" s="1"/>
  <c r="C98" i="14" s="1"/>
  <c r="C330" i="7"/>
  <c r="C79" i="12" s="1"/>
  <c r="D633" i="7"/>
  <c r="C135" i="15" s="1"/>
  <c r="B548" i="7"/>
  <c r="C548" i="7" s="1"/>
  <c r="C117" i="16" s="1"/>
  <c r="B122" i="16" s="1"/>
  <c r="C154" i="16" s="1"/>
  <c r="C329" i="7"/>
  <c r="C78" i="11" s="1"/>
  <c r="B546" i="7"/>
  <c r="C546" i="7" s="1"/>
  <c r="C117" i="14" s="1"/>
  <c r="B122" i="14" s="1"/>
  <c r="C154" i="14" s="1"/>
  <c r="B555" i="7"/>
  <c r="C555" i="7" s="1"/>
  <c r="C120" i="6" s="1"/>
  <c r="B126" i="6" s="1"/>
  <c r="B603" i="7"/>
  <c r="C603" i="7" s="1"/>
  <c r="C134" i="13" s="1"/>
  <c r="C616" i="7"/>
  <c r="D616" i="7" s="1"/>
  <c r="C133" i="12" s="1"/>
  <c r="D628" i="7"/>
  <c r="C136" i="10" s="1"/>
  <c r="B560" i="7"/>
  <c r="C560" i="7" s="1"/>
  <c r="C119" i="14" s="1"/>
  <c r="B125" i="14" s="1"/>
  <c r="C161" i="14" s="1"/>
  <c r="D629" i="7"/>
  <c r="C135" i="11" s="1"/>
  <c r="B561" i="7"/>
  <c r="C561" i="7" s="1"/>
  <c r="C119" i="15" s="1"/>
  <c r="B125" i="15" s="1"/>
  <c r="C161" i="15" s="1"/>
  <c r="B545" i="7"/>
  <c r="C545" i="7" s="1"/>
  <c r="C117" i="13" s="1"/>
  <c r="B122" i="13" s="1"/>
  <c r="C154" i="13" s="1"/>
  <c r="C615" i="7"/>
  <c r="D615" i="7" s="1"/>
  <c r="C132" i="11" s="1"/>
  <c r="B422" i="7"/>
  <c r="C422" i="7" s="1"/>
  <c r="G449" i="7" s="1"/>
  <c r="C99" i="10" s="1"/>
  <c r="B377" i="7"/>
  <c r="C377" i="7" s="1"/>
  <c r="C449" i="7" s="1"/>
  <c r="C93" i="10" s="1"/>
  <c r="B408" i="7"/>
  <c r="C408" i="7" s="1"/>
  <c r="F449" i="7" s="1"/>
  <c r="C97" i="10" s="1"/>
  <c r="B588" i="7"/>
  <c r="C588" i="7" s="1"/>
  <c r="C132" i="12" s="1"/>
  <c r="B411" i="7"/>
  <c r="C411" i="7" s="1"/>
  <c r="F452" i="7" s="1"/>
  <c r="C96" i="13" s="1"/>
  <c r="B562" i="7"/>
  <c r="C562" i="7" s="1"/>
  <c r="C119" i="16" s="1"/>
  <c r="B125" i="16" s="1"/>
  <c r="C161" i="16" s="1"/>
  <c r="B559" i="7"/>
  <c r="C559" i="7" s="1"/>
  <c r="C119" i="13" s="1"/>
  <c r="B125" i="13" s="1"/>
  <c r="C161" i="13" s="1"/>
  <c r="B547" i="7"/>
  <c r="C547" i="7" s="1"/>
  <c r="C117" i="15" s="1"/>
  <c r="B122" i="15" s="1"/>
  <c r="C619" i="7"/>
  <c r="D619" i="7" s="1"/>
  <c r="B410" i="7"/>
  <c r="C410" i="7" s="1"/>
  <c r="F451" i="7" s="1"/>
  <c r="C97" i="12" s="1"/>
  <c r="B381" i="7"/>
  <c r="C381" i="7" s="1"/>
  <c r="C453" i="7" s="1"/>
  <c r="C92" i="14" s="1"/>
  <c r="B423" i="7"/>
  <c r="C423" i="7" s="1"/>
  <c r="G450" i="7" s="1"/>
  <c r="C98" i="11" s="1"/>
  <c r="B544" i="7"/>
  <c r="C544" i="7" s="1"/>
  <c r="C118" i="12" s="1"/>
  <c r="B123" i="12" s="1"/>
  <c r="C155" i="12" s="1"/>
  <c r="B542" i="7"/>
  <c r="C542" i="7" s="1"/>
  <c r="C118" i="10" s="1"/>
  <c r="B123" i="10" s="1"/>
  <c r="C155" i="10" s="1"/>
  <c r="B424" i="7"/>
  <c r="C424" i="7" s="1"/>
  <c r="G451" i="7" s="1"/>
  <c r="C99" i="12" s="1"/>
  <c r="C614" i="7"/>
  <c r="D614" i="7" s="1"/>
  <c r="C133" i="10" s="1"/>
  <c r="B556" i="7"/>
  <c r="C556" i="7" s="1"/>
  <c r="C120" i="10" s="1"/>
  <c r="B126" i="10" s="1"/>
  <c r="C162" i="10" s="1"/>
  <c r="B178" i="7"/>
  <c r="C34" i="10" s="1"/>
  <c r="C36" i="10" s="1"/>
  <c r="B605" i="7"/>
  <c r="C605" i="7" s="1"/>
  <c r="C134" i="15" s="1"/>
  <c r="B450" i="7"/>
  <c r="C91" i="11" s="1"/>
  <c r="B425" i="7"/>
  <c r="C425" i="7" s="1"/>
  <c r="G452" i="7" s="1"/>
  <c r="C98" i="13" s="1"/>
  <c r="B183" i="7"/>
  <c r="B586" i="7"/>
  <c r="C586" i="7" s="1"/>
  <c r="C132" i="10" s="1"/>
  <c r="B599" i="7"/>
  <c r="C599" i="7" s="1"/>
  <c r="C135" i="6" s="1"/>
  <c r="B585" i="7"/>
  <c r="C585" i="7" s="1"/>
  <c r="C132" i="6" s="1"/>
  <c r="D630" i="7"/>
  <c r="B557" i="7"/>
  <c r="C557" i="7" s="1"/>
  <c r="C119" i="11" s="1"/>
  <c r="B125" i="11" s="1"/>
  <c r="C161" i="11" s="1"/>
  <c r="B558" i="7"/>
  <c r="C558" i="7" s="1"/>
  <c r="C120" i="12" s="1"/>
  <c r="B126" i="12" s="1"/>
  <c r="C162" i="12" s="1"/>
  <c r="B543" i="7"/>
  <c r="C543" i="7" s="1"/>
  <c r="C117" i="11" s="1"/>
  <c r="B122" i="11" s="1"/>
  <c r="C154" i="11" s="1"/>
  <c r="B180" i="7"/>
  <c r="C35" i="12" s="1"/>
  <c r="C37" i="12" s="1"/>
  <c r="B451" i="7"/>
  <c r="C92" i="12" s="1"/>
  <c r="B409" i="7"/>
  <c r="C409" i="7" s="1"/>
  <c r="F450" i="7" s="1"/>
  <c r="C96" i="11" s="1"/>
  <c r="B185" i="7"/>
  <c r="D185" i="7" s="1"/>
  <c r="B102" i="14" l="1"/>
  <c r="B106" i="10"/>
  <c r="B141" i="10"/>
  <c r="C156" i="10" s="1"/>
  <c r="C158" i="10" s="1"/>
  <c r="B141" i="6"/>
  <c r="B143" i="11"/>
  <c r="C162" i="11" s="1"/>
  <c r="C164" i="11" s="1"/>
  <c r="B144" i="10"/>
  <c r="C163" i="10" s="1"/>
  <c r="C165" i="10" s="1"/>
  <c r="B102" i="13"/>
  <c r="B140" i="11"/>
  <c r="C155" i="11" s="1"/>
  <c r="C157" i="11" s="1"/>
  <c r="C154" i="15"/>
  <c r="D184" i="7"/>
  <c r="B346" i="7" s="1"/>
  <c r="C84" i="16" s="1"/>
  <c r="C87" i="16" s="1"/>
  <c r="C34" i="16"/>
  <c r="C36" i="16" s="1"/>
  <c r="D183" i="7"/>
  <c r="B345" i="7" s="1"/>
  <c r="C34" i="15"/>
  <c r="C36" i="15" s="1"/>
  <c r="B143" i="15"/>
  <c r="C162" i="15" s="1"/>
  <c r="C164" i="15" s="1"/>
  <c r="D181" i="7"/>
  <c r="B343" i="7" s="1"/>
  <c r="C34" i="13"/>
  <c r="C36" i="13" s="1"/>
  <c r="B105" i="14"/>
  <c r="B105" i="13"/>
  <c r="B140" i="14"/>
  <c r="C155" i="14" s="1"/>
  <c r="C157" i="14" s="1"/>
  <c r="B103" i="12"/>
  <c r="B106" i="12"/>
  <c r="B105" i="11"/>
  <c r="B102" i="11"/>
  <c r="D659" i="7"/>
  <c r="C132" i="15"/>
  <c r="B140" i="15" s="1"/>
  <c r="C155" i="15" s="1"/>
  <c r="B105" i="16"/>
  <c r="B102" i="16"/>
  <c r="E658" i="7"/>
  <c r="C135" i="14"/>
  <c r="B143" i="14" s="1"/>
  <c r="C162" i="14" s="1"/>
  <c r="C164" i="14" s="1"/>
  <c r="D660" i="7"/>
  <c r="C132" i="16"/>
  <c r="B140" i="16" s="1"/>
  <c r="C155" i="16" s="1"/>
  <c r="C157" i="16" s="1"/>
  <c r="D657" i="7"/>
  <c r="C132" i="13"/>
  <c r="B140" i="13" s="1"/>
  <c r="C155" i="13" s="1"/>
  <c r="C157" i="13" s="1"/>
  <c r="B141" i="12"/>
  <c r="C156" i="12" s="1"/>
  <c r="C158" i="12" s="1"/>
  <c r="B103" i="10"/>
  <c r="D182" i="7"/>
  <c r="B344" i="7" s="1"/>
  <c r="C34" i="14"/>
  <c r="C36" i="14" s="1"/>
  <c r="B143" i="16"/>
  <c r="C162" i="16" s="1"/>
  <c r="C164" i="16" s="1"/>
  <c r="E656" i="7"/>
  <c r="C136" i="12"/>
  <c r="B144" i="12" s="1"/>
  <c r="C163" i="12" s="1"/>
  <c r="C165" i="12" s="1"/>
  <c r="B102" i="15"/>
  <c r="B105" i="15"/>
  <c r="B106" i="6"/>
  <c r="B103" i="6"/>
  <c r="B143" i="13"/>
  <c r="C162" i="13" s="1"/>
  <c r="C164" i="13" s="1"/>
  <c r="B144" i="6"/>
  <c r="D180" i="7"/>
  <c r="B330" i="7" s="1"/>
  <c r="C78" i="12" s="1"/>
  <c r="C81" i="12" s="1"/>
  <c r="D179" i="7"/>
  <c r="B329" i="7" s="1"/>
  <c r="C77" i="11" s="1"/>
  <c r="C80" i="11" s="1"/>
  <c r="E654" i="7"/>
  <c r="D178" i="7"/>
  <c r="B340" i="7" s="1"/>
  <c r="C85" i="10" s="1"/>
  <c r="C88" i="10" s="1"/>
  <c r="C27" i="6"/>
  <c r="C25" i="6"/>
  <c r="C29" i="6"/>
  <c r="E660" i="7"/>
  <c r="D177" i="7"/>
  <c r="B339" i="7" s="1"/>
  <c r="C36" i="6"/>
  <c r="E657" i="7"/>
  <c r="D464" i="7"/>
  <c r="F929" i="7" s="1"/>
  <c r="D654" i="7"/>
  <c r="D658" i="7"/>
  <c r="E655" i="7"/>
  <c r="C653" i="7"/>
  <c r="B653" i="7"/>
  <c r="C655" i="7"/>
  <c r="B656" i="7"/>
  <c r="C660" i="7"/>
  <c r="C659" i="7"/>
  <c r="B658" i="7"/>
  <c r="B655" i="7"/>
  <c r="B659" i="7"/>
  <c r="C658" i="7"/>
  <c r="B660" i="7"/>
  <c r="C656" i="7"/>
  <c r="C654" i="7"/>
  <c r="B654" i="7"/>
  <c r="C657" i="7"/>
  <c r="B657" i="7"/>
  <c r="D458" i="7"/>
  <c r="D462" i="7"/>
  <c r="F927" i="7" s="1"/>
  <c r="D653" i="7"/>
  <c r="C462" i="7"/>
  <c r="E927" i="7" s="1"/>
  <c r="D655" i="7"/>
  <c r="C458" i="7"/>
  <c r="C463" i="7"/>
  <c r="E928" i="7" s="1"/>
  <c r="E653" i="7"/>
  <c r="C464" i="7"/>
  <c r="E929" i="7" s="1"/>
  <c r="D459" i="7"/>
  <c r="C459" i="7"/>
  <c r="D656" i="7"/>
  <c r="E659" i="7"/>
  <c r="D463" i="7"/>
  <c r="F928" i="7" s="1"/>
  <c r="C460" i="7"/>
  <c r="D460" i="7"/>
  <c r="D461" i="7"/>
  <c r="F926" i="7" s="1"/>
  <c r="C461" i="7"/>
  <c r="E926" i="7" s="1"/>
  <c r="C465" i="7"/>
  <c r="E930" i="7" s="1"/>
  <c r="D465" i="7"/>
  <c r="F930" i="7" s="1"/>
  <c r="B332" i="7" l="1"/>
  <c r="C77" i="14" s="1"/>
  <c r="C80" i="14" s="1"/>
  <c r="C163" i="6"/>
  <c r="B333" i="7"/>
  <c r="C77" i="15" s="1"/>
  <c r="C80" i="15" s="1"/>
  <c r="C156" i="6"/>
  <c r="C669" i="7"/>
  <c r="H928" i="7" s="1"/>
  <c r="B341" i="7"/>
  <c r="C84" i="11" s="1"/>
  <c r="C87" i="11" s="1"/>
  <c r="B334" i="7"/>
  <c r="C77" i="16" s="1"/>
  <c r="C80" i="16" s="1"/>
  <c r="B671" i="7"/>
  <c r="G930" i="7" s="1"/>
  <c r="E346" i="7"/>
  <c r="D930" i="7" s="1"/>
  <c r="B328" i="7"/>
  <c r="C78" i="10" s="1"/>
  <c r="C81" i="10" s="1"/>
  <c r="B342" i="7"/>
  <c r="C85" i="12" s="1"/>
  <c r="C88" i="12" s="1"/>
  <c r="C667" i="7"/>
  <c r="H926" i="7" s="1"/>
  <c r="E343" i="7"/>
  <c r="D927" i="7" s="1"/>
  <c r="C84" i="13"/>
  <c r="C87" i="13" s="1"/>
  <c r="C157" i="15"/>
  <c r="B331" i="7"/>
  <c r="B670" i="7"/>
  <c r="G929" i="7" s="1"/>
  <c r="E345" i="7"/>
  <c r="D929" i="7" s="1"/>
  <c r="C84" i="15"/>
  <c r="C87" i="15" s="1"/>
  <c r="E344" i="7"/>
  <c r="D928" i="7" s="1"/>
  <c r="C84" i="14"/>
  <c r="C87" i="14" s="1"/>
  <c r="B668" i="7"/>
  <c r="G927" i="7" s="1"/>
  <c r="E330" i="7"/>
  <c r="C926" i="7" s="1"/>
  <c r="E925" i="7"/>
  <c r="E329" i="7"/>
  <c r="C925" i="7" s="1"/>
  <c r="F925" i="7"/>
  <c r="C665" i="7"/>
  <c r="B327" i="7"/>
  <c r="C78" i="6" s="1"/>
  <c r="C81" i="6" s="1"/>
  <c r="F924" i="7"/>
  <c r="E340" i="7"/>
  <c r="D924" i="7" s="1"/>
  <c r="E924" i="7"/>
  <c r="C666" i="7"/>
  <c r="H925" i="7" s="1"/>
  <c r="E339" i="7"/>
  <c r="D923" i="7" s="1"/>
  <c r="C85" i="6"/>
  <c r="C88" i="6" s="1"/>
  <c r="C671" i="7"/>
  <c r="H930" i="7" s="1"/>
  <c r="B665" i="7"/>
  <c r="C668" i="7"/>
  <c r="H927" i="7" s="1"/>
  <c r="B669" i="7"/>
  <c r="G928" i="7" s="1"/>
  <c r="B664" i="7"/>
  <c r="B667" i="7"/>
  <c r="G926" i="7" s="1"/>
  <c r="C664" i="7"/>
  <c r="B666" i="7"/>
  <c r="G925" i="7" s="1"/>
  <c r="C670" i="7"/>
  <c r="H929" i="7" s="1"/>
  <c r="E923" i="7"/>
  <c r="F923" i="7"/>
  <c r="E332" i="7" l="1"/>
  <c r="C928" i="7" s="1"/>
  <c r="D939" i="7" s="1"/>
  <c r="E333" i="7"/>
  <c r="C929" i="7" s="1"/>
  <c r="D940" i="7" s="1"/>
  <c r="E939" i="7"/>
  <c r="E328" i="7"/>
  <c r="C924" i="7" s="1"/>
  <c r="E341" i="7"/>
  <c r="D925" i="7" s="1"/>
  <c r="E936" i="7" s="1"/>
  <c r="E334" i="7"/>
  <c r="B863" i="7"/>
  <c r="D891" i="7" s="1"/>
  <c r="E342" i="7"/>
  <c r="D926" i="7" s="1"/>
  <c r="E937" i="7" s="1"/>
  <c r="E941" i="7"/>
  <c r="E938" i="7"/>
  <c r="E940" i="7"/>
  <c r="C891" i="7"/>
  <c r="E331" i="7"/>
  <c r="C77" i="13"/>
  <c r="C80" i="13" s="1"/>
  <c r="H924" i="7"/>
  <c r="E935" i="7" s="1"/>
  <c r="E327" i="7"/>
  <c r="C923" i="7" s="1"/>
  <c r="B859" i="7"/>
  <c r="C190" i="10" s="1"/>
  <c r="C887" i="7"/>
  <c r="G924" i="7"/>
  <c r="H923" i="7"/>
  <c r="E934" i="7" s="1"/>
  <c r="C162" i="6"/>
  <c r="C165" i="6" s="1"/>
  <c r="G923" i="7"/>
  <c r="C155" i="6"/>
  <c r="C158" i="6" s="1"/>
  <c r="B865" i="7"/>
  <c r="C893" i="7"/>
  <c r="C892" i="7"/>
  <c r="C890" i="7"/>
  <c r="D936" i="7"/>
  <c r="C936" i="7"/>
  <c r="B862" i="7"/>
  <c r="D937" i="7"/>
  <c r="C937" i="7"/>
  <c r="B858" i="7"/>
  <c r="C190" i="6" s="1"/>
  <c r="C886" i="7"/>
  <c r="B864" i="7"/>
  <c r="C834" i="7"/>
  <c r="C835" i="7"/>
  <c r="C780" i="7"/>
  <c r="C781" i="7"/>
  <c r="B807" i="7"/>
  <c r="B753" i="7"/>
  <c r="C178" i="12" s="1"/>
  <c r="B752" i="7"/>
  <c r="C179" i="11" s="1"/>
  <c r="B806" i="7"/>
  <c r="C185" i="11" s="1"/>
  <c r="B755" i="7" l="1"/>
  <c r="C177" i="14" s="1"/>
  <c r="B756" i="7"/>
  <c r="C177" i="15" s="1"/>
  <c r="B810" i="7"/>
  <c r="D838" i="7" s="1"/>
  <c r="C837" i="7"/>
  <c r="C939" i="7"/>
  <c r="B809" i="7"/>
  <c r="D837" i="7" s="1"/>
  <c r="C783" i="7"/>
  <c r="C930" i="7"/>
  <c r="D941" i="7" s="1"/>
  <c r="C785" i="7"/>
  <c r="C940" i="7"/>
  <c r="B811" i="7"/>
  <c r="D839" i="7" s="1"/>
  <c r="C838" i="7"/>
  <c r="C784" i="7"/>
  <c r="C839" i="7"/>
  <c r="B860" i="7"/>
  <c r="C191" i="11" s="1"/>
  <c r="C888" i="7"/>
  <c r="C779" i="7"/>
  <c r="B751" i="7"/>
  <c r="C178" i="10" s="1"/>
  <c r="B805" i="7"/>
  <c r="C184" i="10" s="1"/>
  <c r="D935" i="7"/>
  <c r="C833" i="7"/>
  <c r="B757" i="7"/>
  <c r="C177" i="16" s="1"/>
  <c r="C889" i="7"/>
  <c r="B877" i="7"/>
  <c r="E891" i="7" s="1"/>
  <c r="F891" i="7" s="1"/>
  <c r="E902" i="7" s="1"/>
  <c r="C189" i="14"/>
  <c r="B861" i="7"/>
  <c r="D889" i="7" s="1"/>
  <c r="D892" i="7"/>
  <c r="C189" i="15"/>
  <c r="D893" i="7"/>
  <c r="C189" i="16"/>
  <c r="D835" i="7"/>
  <c r="C184" i="12"/>
  <c r="C927" i="7"/>
  <c r="B808" i="7"/>
  <c r="C836" i="7"/>
  <c r="C782" i="7"/>
  <c r="B754" i="7"/>
  <c r="D890" i="7"/>
  <c r="C189" i="13"/>
  <c r="D834" i="7"/>
  <c r="B804" i="7"/>
  <c r="D832" i="7" s="1"/>
  <c r="D934" i="7"/>
  <c r="D887" i="7"/>
  <c r="B750" i="7"/>
  <c r="C178" i="6" s="1"/>
  <c r="C778" i="7"/>
  <c r="C832" i="7"/>
  <c r="C934" i="7"/>
  <c r="B873" i="7"/>
  <c r="C191" i="10" s="1"/>
  <c r="C935" i="7"/>
  <c r="B879" i="7"/>
  <c r="B876" i="7"/>
  <c r="B878" i="7"/>
  <c r="D886" i="7"/>
  <c r="B872" i="7"/>
  <c r="C191" i="6" s="1"/>
  <c r="D781" i="7"/>
  <c r="B820" i="7"/>
  <c r="C186" i="11" s="1"/>
  <c r="D780" i="7"/>
  <c r="B767" i="7"/>
  <c r="B821" i="7"/>
  <c r="B766" i="7"/>
  <c r="C180" i="11" s="1"/>
  <c r="B823" i="7" l="1"/>
  <c r="E837" i="7" s="1"/>
  <c r="F837" i="7" s="1"/>
  <c r="D848" i="7" s="1"/>
  <c r="B770" i="7"/>
  <c r="C178" i="15" s="1"/>
  <c r="D784" i="7"/>
  <c r="B769" i="7"/>
  <c r="E783" i="7" s="1"/>
  <c r="D783" i="7"/>
  <c r="C183" i="15"/>
  <c r="B824" i="7"/>
  <c r="E838" i="7" s="1"/>
  <c r="F838" i="7" s="1"/>
  <c r="C183" i="14"/>
  <c r="C941" i="7"/>
  <c r="C183" i="16"/>
  <c r="D779" i="7"/>
  <c r="B874" i="7"/>
  <c r="C192" i="11" s="1"/>
  <c r="D833" i="7"/>
  <c r="D888" i="7"/>
  <c r="B771" i="7"/>
  <c r="C178" i="16" s="1"/>
  <c r="D785" i="7"/>
  <c r="B825" i="7"/>
  <c r="E839" i="7" s="1"/>
  <c r="F839" i="7" s="1"/>
  <c r="C850" i="7" s="1"/>
  <c r="B765" i="7"/>
  <c r="C179" i="10" s="1"/>
  <c r="B819" i="7"/>
  <c r="C185" i="10" s="1"/>
  <c r="B875" i="7"/>
  <c r="E889" i="7" s="1"/>
  <c r="F889" i="7" s="1"/>
  <c r="C900" i="7" s="1"/>
  <c r="C190" i="14"/>
  <c r="C190" i="12"/>
  <c r="B902" i="7"/>
  <c r="D902" i="7"/>
  <c r="C902" i="7"/>
  <c r="C184" i="6"/>
  <c r="D836" i="7"/>
  <c r="C183" i="13"/>
  <c r="C177" i="13"/>
  <c r="B822" i="7"/>
  <c r="B768" i="7"/>
  <c r="D782" i="7"/>
  <c r="D938" i="7"/>
  <c r="C938" i="7"/>
  <c r="E781" i="7"/>
  <c r="F781" i="7" s="1"/>
  <c r="E792" i="7" s="1"/>
  <c r="C179" i="12"/>
  <c r="E893" i="7"/>
  <c r="F893" i="7" s="1"/>
  <c r="C904" i="7" s="1"/>
  <c r="C190" i="16"/>
  <c r="E835" i="7"/>
  <c r="F835" i="7" s="1"/>
  <c r="C846" i="7" s="1"/>
  <c r="C185" i="12"/>
  <c r="E892" i="7"/>
  <c r="F892" i="7" s="1"/>
  <c r="D903" i="7" s="1"/>
  <c r="C190" i="15"/>
  <c r="E890" i="7"/>
  <c r="F890" i="7" s="1"/>
  <c r="E901" i="7" s="1"/>
  <c r="C190" i="13"/>
  <c r="E887" i="7"/>
  <c r="F887" i="7" s="1"/>
  <c r="D898" i="7" s="1"/>
  <c r="E780" i="7"/>
  <c r="F780" i="7" s="1"/>
  <c r="B791" i="7" s="1"/>
  <c r="E834" i="7"/>
  <c r="F834" i="7" s="1"/>
  <c r="D845" i="7" s="1"/>
  <c r="B764" i="7"/>
  <c r="C179" i="6" s="1"/>
  <c r="B818" i="7"/>
  <c r="E832" i="7" s="1"/>
  <c r="F832" i="7" s="1"/>
  <c r="B843" i="7" s="1"/>
  <c r="D778" i="7"/>
  <c r="E886" i="7"/>
  <c r="F886" i="7" s="1"/>
  <c r="E784" i="7" l="1"/>
  <c r="C184" i="14"/>
  <c r="F784" i="7"/>
  <c r="B795" i="7" s="1"/>
  <c r="F783" i="7"/>
  <c r="B794" i="7" s="1"/>
  <c r="C184" i="15"/>
  <c r="E849" i="7"/>
  <c r="B849" i="7"/>
  <c r="C178" i="14"/>
  <c r="E888" i="7"/>
  <c r="F888" i="7" s="1"/>
  <c r="D899" i="7" s="1"/>
  <c r="C849" i="7"/>
  <c r="D849" i="7"/>
  <c r="E785" i="7"/>
  <c r="F785" i="7" s="1"/>
  <c r="E796" i="7" s="1"/>
  <c r="D850" i="7"/>
  <c r="C184" i="16"/>
  <c r="E850" i="7"/>
  <c r="E833" i="7"/>
  <c r="F833" i="7" s="1"/>
  <c r="D844" i="7" s="1"/>
  <c r="E779" i="7"/>
  <c r="F779" i="7" s="1"/>
  <c r="C790" i="7" s="1"/>
  <c r="B850" i="7"/>
  <c r="B903" i="7"/>
  <c r="C191" i="12"/>
  <c r="B848" i="7"/>
  <c r="E904" i="7"/>
  <c r="B846" i="7"/>
  <c r="D904" i="7"/>
  <c r="C903" i="7"/>
  <c r="B900" i="7"/>
  <c r="E848" i="7"/>
  <c r="C848" i="7"/>
  <c r="E903" i="7"/>
  <c r="E900" i="7"/>
  <c r="F902" i="7"/>
  <c r="D914" i="7" s="1"/>
  <c r="D901" i="7"/>
  <c r="B904" i="7"/>
  <c r="E846" i="7"/>
  <c r="B901" i="7"/>
  <c r="C901" i="7"/>
  <c r="E778" i="7"/>
  <c r="F778" i="7" s="1"/>
  <c r="D789" i="7" s="1"/>
  <c r="D846" i="7"/>
  <c r="E845" i="7"/>
  <c r="D900" i="7"/>
  <c r="E782" i="7"/>
  <c r="F782" i="7" s="1"/>
  <c r="C178" i="13"/>
  <c r="E836" i="7"/>
  <c r="F836" i="7" s="1"/>
  <c r="C184" i="13"/>
  <c r="C845" i="7"/>
  <c r="B845" i="7"/>
  <c r="C185" i="6"/>
  <c r="E898" i="7"/>
  <c r="C898" i="7"/>
  <c r="B898" i="7"/>
  <c r="E843" i="7"/>
  <c r="D843" i="7"/>
  <c r="C843" i="7"/>
  <c r="B897" i="7"/>
  <c r="E897" i="7"/>
  <c r="D897" i="7"/>
  <c r="C897" i="7"/>
  <c r="E791" i="7"/>
  <c r="B792" i="7"/>
  <c r="D791" i="7"/>
  <c r="C792" i="7"/>
  <c r="C791" i="7"/>
  <c r="D792" i="7"/>
  <c r="C794" i="7"/>
  <c r="E795" i="7" l="1"/>
  <c r="D795" i="7"/>
  <c r="C795" i="7"/>
  <c r="D794" i="7"/>
  <c r="E794" i="7"/>
  <c r="B796" i="7"/>
  <c r="F849" i="7"/>
  <c r="C185" i="15" s="1"/>
  <c r="C186" i="15" s="1"/>
  <c r="C899" i="7"/>
  <c r="C844" i="7"/>
  <c r="E899" i="7"/>
  <c r="B899" i="7"/>
  <c r="D790" i="7"/>
  <c r="D796" i="7"/>
  <c r="C796" i="7"/>
  <c r="E790" i="7"/>
  <c r="B790" i="7"/>
  <c r="B844" i="7"/>
  <c r="F850" i="7"/>
  <c r="C916" i="7" s="1"/>
  <c r="D954" i="7" s="1"/>
  <c r="E844" i="7"/>
  <c r="F900" i="7"/>
  <c r="D912" i="7" s="1"/>
  <c r="F846" i="7"/>
  <c r="C186" i="12" s="1"/>
  <c r="C187" i="12" s="1"/>
  <c r="F901" i="7"/>
  <c r="D913" i="7" s="1"/>
  <c r="F848" i="7"/>
  <c r="C914" i="7" s="1"/>
  <c r="F903" i="7"/>
  <c r="C191" i="15" s="1"/>
  <c r="C192" i="15" s="1"/>
  <c r="F904" i="7"/>
  <c r="C191" i="16" s="1"/>
  <c r="C192" i="16" s="1"/>
  <c r="C191" i="14"/>
  <c r="C192" i="14" s="1"/>
  <c r="E952" i="7"/>
  <c r="C197" i="14" s="1"/>
  <c r="H939" i="7"/>
  <c r="F845" i="7"/>
  <c r="C187" i="11" s="1"/>
  <c r="C188" i="11" s="1"/>
  <c r="D793" i="7"/>
  <c r="C793" i="7"/>
  <c r="E793" i="7"/>
  <c r="B793" i="7"/>
  <c r="D847" i="7"/>
  <c r="B847" i="7"/>
  <c r="C847" i="7"/>
  <c r="E847" i="7"/>
  <c r="E789" i="7"/>
  <c r="C789" i="7"/>
  <c r="B789" i="7"/>
  <c r="F898" i="7"/>
  <c r="C192" i="10" s="1"/>
  <c r="C193" i="10" s="1"/>
  <c r="F843" i="7"/>
  <c r="C909" i="7" s="1"/>
  <c r="F792" i="7"/>
  <c r="F897" i="7"/>
  <c r="F791" i="7"/>
  <c r="C181" i="11" s="1"/>
  <c r="C182" i="11" s="1"/>
  <c r="F795" i="7" l="1"/>
  <c r="C179" i="15" s="1"/>
  <c r="C180" i="15" s="1"/>
  <c r="F794" i="7"/>
  <c r="C179" i="14" s="1"/>
  <c r="C180" i="14" s="1"/>
  <c r="C196" i="16"/>
  <c r="E14" i="18"/>
  <c r="C915" i="7"/>
  <c r="G940" i="7" s="1"/>
  <c r="F899" i="7"/>
  <c r="C193" i="11" s="1"/>
  <c r="C194" i="11" s="1"/>
  <c r="F790" i="7"/>
  <c r="C180" i="10" s="1"/>
  <c r="C181" i="10" s="1"/>
  <c r="C185" i="16"/>
  <c r="C186" i="16" s="1"/>
  <c r="F796" i="7"/>
  <c r="B916" i="7" s="1"/>
  <c r="F941" i="7" s="1"/>
  <c r="F844" i="7"/>
  <c r="C186" i="10" s="1"/>
  <c r="C187" i="10" s="1"/>
  <c r="D916" i="7"/>
  <c r="E954" i="7" s="1"/>
  <c r="C197" i="16" s="1"/>
  <c r="C191" i="13"/>
  <c r="C192" i="13" s="1"/>
  <c r="G941" i="7"/>
  <c r="C912" i="7"/>
  <c r="D950" i="7" s="1"/>
  <c r="C185" i="14"/>
  <c r="C186" i="14" s="1"/>
  <c r="C192" i="12"/>
  <c r="C193" i="12" s="1"/>
  <c r="D915" i="7"/>
  <c r="H940" i="7" s="1"/>
  <c r="D947" i="7"/>
  <c r="G934" i="7"/>
  <c r="D952" i="7"/>
  <c r="G939" i="7"/>
  <c r="E950" i="7"/>
  <c r="C198" i="12" s="1"/>
  <c r="H937" i="7"/>
  <c r="E951" i="7"/>
  <c r="C197" i="13" s="1"/>
  <c r="H938" i="7"/>
  <c r="C911" i="7"/>
  <c r="F847" i="7"/>
  <c r="C913" i="7" s="1"/>
  <c r="B912" i="7"/>
  <c r="C180" i="12"/>
  <c r="C181" i="12" s="1"/>
  <c r="F793" i="7"/>
  <c r="B911" i="7"/>
  <c r="D910" i="7"/>
  <c r="F789" i="7"/>
  <c r="C180" i="6" s="1"/>
  <c r="C181" i="6" s="1"/>
  <c r="C186" i="6"/>
  <c r="C187" i="6" s="1"/>
  <c r="D909" i="7"/>
  <c r="C192" i="6"/>
  <c r="C193" i="6" s="1"/>
  <c r="G14" i="18" l="1"/>
  <c r="I14" i="18" s="1"/>
  <c r="J14" i="18" s="1"/>
  <c r="B914" i="7"/>
  <c r="C952" i="7" s="1"/>
  <c r="C195" i="14" s="1"/>
  <c r="B915" i="7"/>
  <c r="C953" i="7" s="1"/>
  <c r="C195" i="15" s="1"/>
  <c r="C196" i="14"/>
  <c r="E12" i="18"/>
  <c r="C197" i="6"/>
  <c r="E7" i="18"/>
  <c r="G7" i="18" s="1"/>
  <c r="I7" i="18" s="1"/>
  <c r="C197" i="12"/>
  <c r="E10" i="18"/>
  <c r="B910" i="7"/>
  <c r="C948" i="7" s="1"/>
  <c r="C196" i="10" s="1"/>
  <c r="D953" i="7"/>
  <c r="C910" i="7"/>
  <c r="G935" i="7" s="1"/>
  <c r="D911" i="7"/>
  <c r="E949" i="7" s="1"/>
  <c r="C199" i="11" s="1"/>
  <c r="C954" i="7"/>
  <c r="C195" i="16" s="1"/>
  <c r="C179" i="16"/>
  <c r="C180" i="16" s="1"/>
  <c r="H941" i="7"/>
  <c r="G937" i="7"/>
  <c r="E953" i="7"/>
  <c r="C197" i="15" s="1"/>
  <c r="C185" i="13"/>
  <c r="C186" i="13" s="1"/>
  <c r="E948" i="7"/>
  <c r="C198" i="10" s="1"/>
  <c r="H935" i="7"/>
  <c r="F939" i="7"/>
  <c r="C949" i="7"/>
  <c r="C197" i="11" s="1"/>
  <c r="F936" i="7"/>
  <c r="E947" i="7"/>
  <c r="C198" i="6" s="1"/>
  <c r="H934" i="7"/>
  <c r="D951" i="7"/>
  <c r="G938" i="7"/>
  <c r="D949" i="7"/>
  <c r="G936" i="7"/>
  <c r="C950" i="7"/>
  <c r="C196" i="12" s="1"/>
  <c r="F937" i="7"/>
  <c r="B913" i="7"/>
  <c r="C179" i="13"/>
  <c r="C180" i="13" s="1"/>
  <c r="B909" i="7"/>
  <c r="J7" i="18" l="1"/>
  <c r="G12" i="18"/>
  <c r="I12" i="18" s="1"/>
  <c r="J12" i="18" s="1"/>
  <c r="G10" i="18"/>
  <c r="I10" i="18" s="1"/>
  <c r="J10" i="18" s="1"/>
  <c r="F940" i="7"/>
  <c r="D948" i="7"/>
  <c r="E8" i="18" s="1"/>
  <c r="C196" i="15"/>
  <c r="E13" i="18"/>
  <c r="C198" i="11"/>
  <c r="E9" i="18"/>
  <c r="C197" i="10"/>
  <c r="C196" i="13"/>
  <c r="E11" i="18"/>
  <c r="H936" i="7"/>
  <c r="F935" i="7"/>
  <c r="C951" i="7"/>
  <c r="C195" i="13" s="1"/>
  <c r="F938" i="7"/>
  <c r="C947" i="7"/>
  <c r="C196" i="6" s="1"/>
  <c r="F934" i="7"/>
  <c r="G8" i="18" l="1"/>
  <c r="I8" i="18" s="1"/>
  <c r="G11" i="18"/>
  <c r="I11" i="18" s="1"/>
  <c r="J11" i="18" s="1"/>
  <c r="G13" i="18"/>
  <c r="I13" i="18" s="1"/>
  <c r="J13" i="18" s="1"/>
  <c r="G9" i="18"/>
  <c r="I9" i="18" s="1"/>
  <c r="J9" i="18" s="1"/>
  <c r="E990" i="7"/>
  <c r="J8" i="18" l="1"/>
  <c r="J17" i="18" s="1"/>
  <c r="I35" i="18" s="1"/>
  <c r="I38" i="18" s="1"/>
  <c r="I16" i="18"/>
</calcChain>
</file>

<file path=xl/sharedStrings.xml><?xml version="1.0" encoding="utf-8"?>
<sst xmlns="http://schemas.openxmlformats.org/spreadsheetml/2006/main" count="3730" uniqueCount="549">
  <si>
    <t>PLANILHA DE CUSTOS E FORMAÇÃO DE PREÇOS DA IN N° 05/2017, ALTERADA PELA IN N° 07/2018</t>
  </si>
  <si>
    <t>IDENTIFICAÇÃO DO SERVIÇO</t>
  </si>
  <si>
    <t xml:space="preserve">TIPO DE SERVIÇO </t>
  </si>
  <si>
    <t>UNIDADE DE MEDIDA</t>
  </si>
  <si>
    <t>QUANTIDADE A CONTRATAR</t>
  </si>
  <si>
    <t>Posto de serviço</t>
  </si>
  <si>
    <t>MÃO DE OBRA</t>
  </si>
  <si>
    <t>Mão de obra vinculada à execução contratual</t>
  </si>
  <si>
    <t>DADOS PARA COMPOSIÇÃO DOS CUSTOS REFERENTES À MÃO DE OBRA</t>
  </si>
  <si>
    <t>Tipo de serviço (mesmo serviço com características distintas)</t>
  </si>
  <si>
    <t>Classificação Brasileira de Ocupações (CBO)</t>
  </si>
  <si>
    <t>Salário normativo da categoria profissional</t>
  </si>
  <si>
    <t>categoria profissional (vinculada à execução contratual)</t>
  </si>
  <si>
    <t>Data-base da categoria (dia/mês/ano)</t>
  </si>
  <si>
    <t>MÓDULO 1 - COMPOSIÇÃO DA REMUNERAÇÃO</t>
  </si>
  <si>
    <t>COMPOSIÇÃO DA REMUNERAÇÃO</t>
  </si>
  <si>
    <t>VALOR (R$)</t>
  </si>
  <si>
    <t>A</t>
  </si>
  <si>
    <t>B</t>
  </si>
  <si>
    <t>C</t>
  </si>
  <si>
    <t>D</t>
  </si>
  <si>
    <t>E</t>
  </si>
  <si>
    <t>F</t>
  </si>
  <si>
    <t>Salário-base</t>
  </si>
  <si>
    <t>Adicional de periculosidade</t>
  </si>
  <si>
    <t>Adicional noturno</t>
  </si>
  <si>
    <t>Adicional hora noturna reduzida</t>
  </si>
  <si>
    <t>Outros (especificar)</t>
  </si>
  <si>
    <t>TOTAL</t>
  </si>
  <si>
    <t>LUCROS REAL E PRESUMIDO</t>
  </si>
  <si>
    <t>G</t>
  </si>
  <si>
    <t>SIMPLES NACIONAL</t>
  </si>
  <si>
    <t>Incidência dos encargos do submódulo 2.2 sobre a composição da remuneração</t>
  </si>
  <si>
    <t>MÓDULO 2 - ENCARGOS E BENEFÍCIOS ANUAIS, MENSAIS E  DIÁRIOS</t>
  </si>
  <si>
    <t>SUBMÓDULO 2.1 - 13° (DÉCIMO TERCEIRO) SALÁRIO, FÉRIAS, E ADICIONAL DE FÉRIAS</t>
  </si>
  <si>
    <t>2.1</t>
  </si>
  <si>
    <t>13° Salário</t>
  </si>
  <si>
    <t>RESERVA MENSAL PARA O PAGAMENTO DE ENCARGOS TRABALHISTAS</t>
  </si>
  <si>
    <t>PERCENTUAIS INCIDENTES SOBRE A REMUNERAÇÃO</t>
  </si>
  <si>
    <t>ITEM</t>
  </si>
  <si>
    <t>13° Salário  (DÉCIMO TERCEIRO) SALÁRIO, FÉRIAS, E ADICIONAL DE FÉRIAS</t>
  </si>
  <si>
    <t>Férias e 1/3 Constitucional</t>
  </si>
  <si>
    <t>Multa sobre FGTS e contribuição social sobre o aviso prévio indenizado e sobre o aviso prévio trabalhado</t>
  </si>
  <si>
    <t>Subtotal</t>
  </si>
  <si>
    <t>Total</t>
  </si>
  <si>
    <t>Valor (R$)</t>
  </si>
  <si>
    <t>13° (décimo terceiro) salário</t>
  </si>
  <si>
    <t>Férias e adicional de férias</t>
  </si>
  <si>
    <t>Incidência dos encargos do submódulo 2.2 sobre o 13° salário, férias e adicional de férias</t>
  </si>
  <si>
    <t>SUBMÓDULO 2.2 - ENCARGOS PREVIDENCIÁRIOS (GPS), FUNDO DE GARANTIA POR TEMPO DE SERVIÇO (FGTS) E OUTRAS CONTRIBUIÇÕES</t>
  </si>
  <si>
    <t>2.2</t>
  </si>
  <si>
    <t>GPS, FGTS E OUTRAS CONTRIBUIÇÕES</t>
  </si>
  <si>
    <t>%</t>
  </si>
  <si>
    <t>H</t>
  </si>
  <si>
    <t>INSS</t>
  </si>
  <si>
    <t>Salário educação</t>
  </si>
  <si>
    <t>SAT</t>
  </si>
  <si>
    <t>SESC OU SESI</t>
  </si>
  <si>
    <t>SENAI - SENAC</t>
  </si>
  <si>
    <t>SEBRAE</t>
  </si>
  <si>
    <t>INCRA</t>
  </si>
  <si>
    <t>FGTS</t>
  </si>
  <si>
    <t>SUBMÓDULO 2.3 BENEFÍCIOS MENSAIS E DIÁRIOS</t>
  </si>
  <si>
    <t>2.3</t>
  </si>
  <si>
    <t>BENEFÍCIOS MENSAIS E DIÁRIOS</t>
  </si>
  <si>
    <t>Transporte</t>
  </si>
  <si>
    <t>auxílio-Refeição/Alimentação</t>
  </si>
  <si>
    <t>QUADRO RESUMO - MÓDULO 2 - ENCARGOS, BENEFÍCIOS ANUAIS, MENSAIS E DIÁRIOS</t>
  </si>
  <si>
    <t>ENCARGOS, BENEFÍCIOS ANUAIS, MENSAIS E DIÁRIOS</t>
  </si>
  <si>
    <t>MÓDULO 3 - PROVISÃO PARA RECISÃO</t>
  </si>
  <si>
    <t>PROVISÃO PARA RECISÃO</t>
  </si>
  <si>
    <t>Aviso prévio indenizado</t>
  </si>
  <si>
    <t>Incidência do FGTS sobre aviso-prévio indênizado</t>
  </si>
  <si>
    <t>Multa sobre FGTS e contribuições sociais sobre o aviso-prévio indenizado</t>
  </si>
  <si>
    <t>Aviso prévio trabalhado</t>
  </si>
  <si>
    <t>Incidência de GPS, FGTS e outras contribuições sobre o aviso-prévio trabalhado</t>
  </si>
  <si>
    <t>Multa sobre FGTS e contribuição social sobre aviso-prévio trabalhado</t>
  </si>
  <si>
    <t>MÓDULO 4 - CUSTO DE REPOSIÇÃO DO PROFISSIONAL AUSENTE</t>
  </si>
  <si>
    <t>SUBMÓDULO 4.1 - SUBSTITUTO NAS AUSÊNCIAS LEGAIS</t>
  </si>
  <si>
    <t>4.1</t>
  </si>
  <si>
    <t>SUBSTITUTO NAS AUSÊNCIAS LEGAIS</t>
  </si>
  <si>
    <t>Substituto na cobertura de férias</t>
  </si>
  <si>
    <t>Substituto na cobertura de ausências legais</t>
  </si>
  <si>
    <t>Substituto na cobertura de licença paternidade</t>
  </si>
  <si>
    <t>Substituto na cobertura de ausência por acidente de trabalho</t>
  </si>
  <si>
    <t>Substituto na  cobertura de afastamento maternidade</t>
  </si>
  <si>
    <t>Substituto na cobertura de outras ausências (doença)</t>
  </si>
  <si>
    <t>Incidência dos encargos do submódulo 2.2 sobre as ausências legais</t>
  </si>
  <si>
    <t>SUBMÓDULO 4.1.1 - SUBSTITUTO NA COBERTURA DE AFASTAMENTO MATERNIDADE ( REFERÊNCIA: 120 DIAS )</t>
  </si>
  <si>
    <t>Férias acrescidas de 1/3 pagas ao substituto pelos 120 dias de reposição</t>
  </si>
  <si>
    <t>4.1.1</t>
  </si>
  <si>
    <t>SUBSTITUTO NA COBERTURA DE AFASTAMENTO MATERNIDADE ( REFERÊNCIA: 120 DIAS )</t>
  </si>
  <si>
    <t>Incidência dos encargos do submódulo 2.2 sobre as férias acrescidas de 1/3 pagas ao substituto pelos 120 dias de reposição</t>
  </si>
  <si>
    <t>Incidência do submódulo 2.2 sobre a remuneração e o 13° salário proporcionais aos 120 dias de reposição</t>
  </si>
  <si>
    <t>outros</t>
  </si>
  <si>
    <t>QUADRO RESUMO - MÓDULO 4 - CUSTO DE REPOSIÇÃO DO PROFISSIONAL AUSENTE</t>
  </si>
  <si>
    <t>4.2</t>
  </si>
  <si>
    <t>SUBSTITUTO NA INTRAJORNADA</t>
  </si>
  <si>
    <t>Substituto na cobertura de intervalo para repouso ou alimentação</t>
  </si>
  <si>
    <t>Incidência dos encargos do submódulo 2.2 sobre o substituto na cobertura de intervalo para repouso ou alimentação</t>
  </si>
  <si>
    <t xml:space="preserve"> CUSTO DE REPOSIÇÃO DO PROFISSIONAL AUSENTE</t>
  </si>
  <si>
    <t xml:space="preserve">TOTAL </t>
  </si>
  <si>
    <t>MÓDULO 5 - INSUMOS DIVERSOS</t>
  </si>
  <si>
    <t>INSUMOS DIVERSOS</t>
  </si>
  <si>
    <t>MÓDULO 6 - CUSTOS INDIRETOS, TRIBUTOS E LUCRO</t>
  </si>
  <si>
    <t>CUSTOS INDIRETOS, TRIBUTOS E LUCRO</t>
  </si>
  <si>
    <t>LUCROS REAL</t>
  </si>
  <si>
    <t>Custos indiretos</t>
  </si>
  <si>
    <t>Lucro</t>
  </si>
  <si>
    <t>Tributos (valor base de cálculo)</t>
  </si>
  <si>
    <t>LUCRO PRESUMIDO</t>
  </si>
  <si>
    <t>Incidência dos encargos do submódulo 2.2 sobre as férias acrescidas de 1/3 pagas ao substituto pelos 120 dias de reposição (4.1.1 A X 2.2 J)</t>
  </si>
  <si>
    <t>PLANILHA DE CUSTOS E FORMAÇÃO DE PREÇOS</t>
  </si>
  <si>
    <t xml:space="preserve">MODELO DE FORMAÇÃO DE CUSTO MENSAL PARA UM EMPREGADO </t>
  </si>
  <si>
    <t>SALÁRIO BASE</t>
  </si>
  <si>
    <t>* O Salário Base vem definido na Convenção Coletiva de Trabalho da categoria profissional a ser contratada para o objeto da prestação de serviço. 
* O contratante deverá observar se a CCT abrange o município de prestação de serviço e se está vigente.</t>
  </si>
  <si>
    <t>QTD DE POSTOS</t>
  </si>
  <si>
    <t>CCT DO SINTRACOM-BA (2017/2018)</t>
  </si>
  <si>
    <t>Servente Prático</t>
  </si>
  <si>
    <t>Carpinteiro (Cód. 6)</t>
  </si>
  <si>
    <t>Eletricista (Cód. 7)</t>
  </si>
  <si>
    <t>Encanador (Cód. 8)</t>
  </si>
  <si>
    <t>Pedreiro (Cód. 27)</t>
  </si>
  <si>
    <t>Pintor (Cód. 28)</t>
  </si>
  <si>
    <t>Cabo de Turma</t>
  </si>
  <si>
    <t>Encarregado</t>
  </si>
  <si>
    <t>Categoria</t>
  </si>
  <si>
    <t>Percentual</t>
  </si>
  <si>
    <t>Valor da Gratificação</t>
  </si>
  <si>
    <t>Valor</t>
  </si>
  <si>
    <t>Gratificação de função</t>
  </si>
  <si>
    <t>RAT</t>
  </si>
  <si>
    <t>FAP</t>
  </si>
  <si>
    <t>SUBMÓDULO 2.3 - BENEFÍCIOS MENSAIS E DIÁRIOS</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</si>
  <si>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</si>
  <si>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Desconto</t>
  </si>
  <si>
    <t>Seguro de vida</t>
  </si>
  <si>
    <t>Submódulo 2.2</t>
  </si>
  <si>
    <t>PERCENTUAIS POR TIPO DE
 DESLIGAMENTO</t>
  </si>
  <si>
    <t>Tipos</t>
  </si>
  <si>
    <t>SEM justa Causa
AP INDENIZADO</t>
  </si>
  <si>
    <t>SEM justa Causa 
AP TRABALHADO</t>
  </si>
  <si>
    <t>Submódulo 4.1</t>
  </si>
  <si>
    <t>Submódulo 4.2</t>
  </si>
  <si>
    <t>Tributos</t>
  </si>
  <si>
    <t>PIS</t>
  </si>
  <si>
    <t>ISS</t>
  </si>
  <si>
    <t>Cesta básica</t>
  </si>
  <si>
    <t>Assistencia odontológica</t>
  </si>
  <si>
    <t>outros (Especificar)</t>
  </si>
  <si>
    <t>LUCRO REAL E PRESUMIDO</t>
  </si>
  <si>
    <t>ANEXO XII DA IN 05/2017</t>
  </si>
  <si>
    <t>Total da remuneração</t>
  </si>
  <si>
    <t>Dias/mês</t>
  </si>
  <si>
    <t>Meses/ano</t>
  </si>
  <si>
    <t>Dias de redução de jornada</t>
  </si>
  <si>
    <t>Incidência do submódulo 2.2</t>
  </si>
  <si>
    <t>Média de dias pagos pela empresa</t>
  </si>
  <si>
    <t>Terço constitucional</t>
  </si>
  <si>
    <t>Meses de afastamento por licença maternidade</t>
  </si>
  <si>
    <t>Alíquota (%)</t>
  </si>
  <si>
    <t>Determinado pela CLT no art. 193</t>
  </si>
  <si>
    <t>Determinada na CCT</t>
  </si>
  <si>
    <t>Não</t>
  </si>
  <si>
    <t>Sim</t>
  </si>
  <si>
    <t>Salário base</t>
  </si>
  <si>
    <t>MÓDULO 2 - ENCARGOS E BENEFÍCIOS ANUAIS, MENSAIS E DIÁRIOS</t>
  </si>
  <si>
    <t>SUBMÓDULO 2.1</t>
  </si>
  <si>
    <t>SUBMÓDULO 2.1 - 13° SALÁRIO, FÉRIAS E ADICIONAL DE FÉRIAS</t>
  </si>
  <si>
    <t>*Varia de acordo com o Art. 22 da lei n° 8.212 (leve, médio ou grave)</t>
  </si>
  <si>
    <t>QUADRO RESUMO MÓDULO 1</t>
  </si>
  <si>
    <t>Determinado pela CCT</t>
  </si>
  <si>
    <t>Determinado pela IN 05/2017</t>
  </si>
  <si>
    <t xml:space="preserve">Incidência do submódulo 2.2 sobre remuneração = Total remuneração X total módulo 2.2 </t>
  </si>
  <si>
    <t>Total remuneração</t>
  </si>
  <si>
    <t>TOTAL REMUNERAÇÃO</t>
  </si>
  <si>
    <t>Valor da incidência do módulo 2.2</t>
  </si>
  <si>
    <t>% módulo 2.2</t>
  </si>
  <si>
    <t>Incidência do módulo 2.2 sobre o 13° salário, férias e adicional de férias</t>
  </si>
  <si>
    <t>Incidência do submódulo 2.2 = Total remuneração X % dada pelo anexo XII da IN 05/2017</t>
  </si>
  <si>
    <t>QUADRO RESUMO SUBMÓDULO 2.1</t>
  </si>
  <si>
    <t>SESC ou SESI</t>
  </si>
  <si>
    <t>SENAI ou SENAC</t>
  </si>
  <si>
    <t>SAT = RAT X FAP</t>
  </si>
  <si>
    <t>Gratificação = salário base X alíquota de gratificação</t>
  </si>
  <si>
    <t xml:space="preserve">Adicional de periculosidade = Salário base X alíquota </t>
  </si>
  <si>
    <t>Risco da profissão (leve=1, médio=2, grave=3)</t>
  </si>
  <si>
    <t>Incidência do modulo 2.2</t>
  </si>
  <si>
    <t>Submódulo 2.2 (baseado no risco)</t>
  </si>
  <si>
    <t>TOTAL 13° SALÁRIO, FÉRIAS E ADICIONAL DE FÉRIAS</t>
  </si>
  <si>
    <t>QUADRO RESUMO MÓDULO 2</t>
  </si>
  <si>
    <t>SUBMÓDULO 2.2</t>
  </si>
  <si>
    <t>SUBMÓDULO 2.3</t>
  </si>
  <si>
    <t>TOTAL MODULO 2</t>
  </si>
  <si>
    <t>Férias + adicional de férias</t>
  </si>
  <si>
    <t>Férias ou adicional de férias = (Total da remuneração X % das férias dada pelo anexo XII da IN 05/2017)</t>
  </si>
  <si>
    <t xml:space="preserve">MÓDULO 3 - PROVISÃO PARA RECISÃO </t>
  </si>
  <si>
    <t>Aviso prévio indenizado = (total da remuneração/meses do ano)*% de dispensa sem justa causa</t>
  </si>
  <si>
    <t>% de dispensa sem justa causa</t>
  </si>
  <si>
    <t>Incidência do FGTS</t>
  </si>
  <si>
    <t>Multa sobre FGTS e contribuições sociais sobre aviso-prévio indenizado</t>
  </si>
  <si>
    <t>Computado na alínea F</t>
  </si>
  <si>
    <t>Aviso-prévio trabalhado</t>
  </si>
  <si>
    <t>% de dispensa sem justa causa AP trabalhado</t>
  </si>
  <si>
    <t>AP trabalhado</t>
  </si>
  <si>
    <t>Multa sobre FGTS e contribuição social sobre o aviso-prévio trabalhado</t>
  </si>
  <si>
    <t>% da tabela do anexo XII da IN n° 05/2017 (no módulo 2)</t>
  </si>
  <si>
    <t xml:space="preserve">Multa sobre FGTS = total remuneração X % da tabela do anexo XII da IN n° 05/2017 </t>
  </si>
  <si>
    <t>SUBMÓDULO 4.1 - SUBSTITUTO NAS AUSENCIAS LEGAIS</t>
  </si>
  <si>
    <t>% de incidência de ocorrência</t>
  </si>
  <si>
    <t>Dias de licença</t>
  </si>
  <si>
    <t>Substituto licença paternidade =  ((Remuneração total/dias por mês)/meses por ano)*média dias por licença por ano)% de incidência</t>
  </si>
  <si>
    <t>Substituto em ausência por acidente =  ((Remuneração total/dias por mês)/meses por ano)*média dias pagos pela empresa) X % de incidência</t>
  </si>
  <si>
    <t>Substituto na cobertura de afastamento maternidade</t>
  </si>
  <si>
    <t>Computado neste módulo apenas quando a licença superar 120 dias</t>
  </si>
  <si>
    <t>Substituto na cobertura de outras ausências (Doença)</t>
  </si>
  <si>
    <t>Substituto na cobertura por doença</t>
  </si>
  <si>
    <t>% de incidência</t>
  </si>
  <si>
    <t>Substituto na cobertura por doença = (((total remuneração/dias por mês)/meses por ano)*média de dias pagos pela empresa)*incidência</t>
  </si>
  <si>
    <t>Módulo 2.2</t>
  </si>
  <si>
    <t>Total de ausências legais</t>
  </si>
  <si>
    <t>Incidência do módulo 2.2</t>
  </si>
  <si>
    <t>SUBMÓDULO 4.1.1 - SUBSTITUTO NA COBERTURA DE AFASTAMENTO MATERNIDADE (120 dias)</t>
  </si>
  <si>
    <t>Férias acrescidas de 1/3 pagas ao substituto pelos 120 dias de reposição = (((remuneração total + terço constitucional) X (meses de afastamento por licença maternidade/meses por ano))/meses do ano)*Incidência</t>
  </si>
  <si>
    <t>Remuneração total</t>
  </si>
  <si>
    <t>Incidência dos encargos do submódulo 2.2 sobre férias acrescidas de 1/3 pagas ao substituto pelos 120 dias de reposição</t>
  </si>
  <si>
    <t>Incidência do submódulo 2.2 = Férias pagas ao substituto pelos 120 dias X incidência</t>
  </si>
  <si>
    <t>Incidência do submódulo 2.2 sobre a remuneração e o 13° salário proporcionais aos 120 dias</t>
  </si>
  <si>
    <t>meses do ano</t>
  </si>
  <si>
    <t>13° salário</t>
  </si>
  <si>
    <t>Outros</t>
  </si>
  <si>
    <t>SUBMÓDULO 4.2 - SUBSTITUTO NA INTRAJORNADA</t>
  </si>
  <si>
    <t>QUADRO RESUMO MÓDULO 4</t>
  </si>
  <si>
    <t>Submódulo 4.1.1</t>
  </si>
  <si>
    <t>Lucro real e presumido</t>
  </si>
  <si>
    <t>Simples nacional</t>
  </si>
  <si>
    <t>Custo dos uniformes</t>
  </si>
  <si>
    <t>Custo dos materiais</t>
  </si>
  <si>
    <t>QUADRO RESUMO MÓDULO 5</t>
  </si>
  <si>
    <t>Total módulo 5</t>
  </si>
  <si>
    <t>LUCRO REAL</t>
  </si>
  <si>
    <t>Custo indiretos</t>
  </si>
  <si>
    <t>A = (Módulo 1 + módulo 2 + módulo 3 + módulo 4 + módulo 5) X Média praticada pelas empresas do setor</t>
  </si>
  <si>
    <t>Média praticada pelas empresas do setor</t>
  </si>
  <si>
    <t>B = (Módulo 1 + módulo 2 + módulo 3 + módulo 4 + módulo 5 + custos indiretos) X Média praticada pelas empresas do setor</t>
  </si>
  <si>
    <t>CONFINS</t>
  </si>
  <si>
    <t>ICMS</t>
  </si>
  <si>
    <t>C = (Módulo 1+Módulo 2+Módulo 3+Módulo 4+Módulo 5+custos indiretos + lucro) X (PIS + CONFINS + ICMS + ISS)</t>
  </si>
  <si>
    <t>QUADRO RESUMO MÓDULO 6</t>
  </si>
  <si>
    <t>Média de dias úteis/mês</t>
  </si>
  <si>
    <t>Numero de vales/dia</t>
  </si>
  <si>
    <t>valor do transporte (R$)</t>
  </si>
  <si>
    <t>Valor do transporte</t>
  </si>
  <si>
    <t>A = (valor do transporte X n° de vales por dia X média de dias uteis por mês) - (desconto X salário base)</t>
  </si>
  <si>
    <t>Auxílio-Refeição/alimentação</t>
  </si>
  <si>
    <t>A = (valor do auxílio X n° de vales por dia X média de dias uteis por mês) X (1 - desconto)</t>
  </si>
  <si>
    <t>Valor do auxílio refeição/dia</t>
  </si>
  <si>
    <t>Total auxílio refeição</t>
  </si>
  <si>
    <t>Custo/mês</t>
  </si>
  <si>
    <t>D = Custo por mês - desconto</t>
  </si>
  <si>
    <t>Total Seguro de vida</t>
  </si>
  <si>
    <t>Total cesta básica</t>
  </si>
  <si>
    <t>QUADRO RESUMO SUBMÓDULO 2.3</t>
  </si>
  <si>
    <t xml:space="preserve">Total </t>
  </si>
  <si>
    <t>Total simples nacional</t>
  </si>
  <si>
    <t>Total lucro real e presumido</t>
  </si>
  <si>
    <t>valor base = (Módulo 1+Módulo 2+Módulo 3+Módulo 4+Módulo 5+custos indiretos + lucro) / (1 -(PIS + CONFINS + ICMS + ISS)/100)</t>
  </si>
  <si>
    <t>PIS (valor base X alíquota)</t>
  </si>
  <si>
    <t>CONFINS (valor base X alíquota)</t>
  </si>
  <si>
    <t>ICMS (valor base X alíquota)</t>
  </si>
  <si>
    <t>ISS (valor base X alíquota)</t>
  </si>
  <si>
    <t>Lucro real total (A+B+C)</t>
  </si>
  <si>
    <t>Lucro presumido total (A+B+C)</t>
  </si>
  <si>
    <t>Simples nacional total (A+B+C)</t>
  </si>
  <si>
    <t>Lucro presumido</t>
  </si>
  <si>
    <t>Lucro real</t>
  </si>
  <si>
    <t>CUSTO TOTAL DO EMPREGADO ( Subtotal de módulos + módulo 6)</t>
  </si>
  <si>
    <t>Custo final do empregado</t>
  </si>
  <si>
    <t>E.1 (LUCRO REAL E PRESUMIDO</t>
  </si>
  <si>
    <t xml:space="preserve">E.2 (SIMPLES NACIONAL) </t>
  </si>
  <si>
    <t>A (Módulo 1)</t>
  </si>
  <si>
    <t>Subtotal módulos (A+B+C+D+E)</t>
  </si>
  <si>
    <t>COFINS</t>
  </si>
  <si>
    <t>CAMPOS EDITAVÉIS</t>
  </si>
  <si>
    <t>*Não incidirá sobre os postos de serviço desta contratação.</t>
  </si>
  <si>
    <t>F.1 (LUCRO REAL E PRESUMIDO</t>
  </si>
  <si>
    <t>F.2 (SIMPLES NACIONAL)</t>
  </si>
  <si>
    <t>F.1 (lucro real e presumido)</t>
  </si>
  <si>
    <t>F.2 (simples nacional)</t>
  </si>
  <si>
    <t>13° Salário = Total da remuneração X % do 13° salário dada na tabela do anexo XII da IN 05/2017</t>
  </si>
  <si>
    <t>Atividade perigosa? (sim ou não)</t>
  </si>
  <si>
    <t>E = Custo por mês</t>
  </si>
  <si>
    <t>Incidência de GPS, FGTS e outras contribuições sobre aviso-prévio trabalhado</t>
  </si>
  <si>
    <t>E.1 (LUCRO REAL E PRESUMIDO)</t>
  </si>
  <si>
    <t>E.2 ( SIMPLES NACIONAL)</t>
  </si>
  <si>
    <t>E.1 = Aviso prévio trabalhado X % do módulo 2.2</t>
  </si>
  <si>
    <t>TOTAL LUCRO REAL E PRESUMIDO</t>
  </si>
  <si>
    <t>TOTAL SIMPLES NACIONAL</t>
  </si>
  <si>
    <t>B.1 (LUCRO REAL E PRESUMIDO)</t>
  </si>
  <si>
    <t>B.2 (SIMPLES NACIONAL)</t>
  </si>
  <si>
    <t>C.1 (LUCRO REAL E PRESUMIDO)</t>
  </si>
  <si>
    <t>C.2 (SIMPLES NACIONAL)</t>
  </si>
  <si>
    <t>Fator de divisão = ( 1-(PIS+COFINS+ICMS+ISS))</t>
  </si>
  <si>
    <t>Soma dos módulos = módulo 1 + módulo 2 + módulo 3 + módulo 4 + módulo 5</t>
  </si>
  <si>
    <t>Total C</t>
  </si>
  <si>
    <t>B (Módulo 2)</t>
  </si>
  <si>
    <t>C (Módulo 3)</t>
  </si>
  <si>
    <t>D (Módulo 4)</t>
  </si>
  <si>
    <t>E (Módulo 5)</t>
  </si>
  <si>
    <t>*Considerando que o valor pago ao substituto durante as férias do empregado já consta na remuneração (Módulo 1) e que o valor pago ao empregado, para fazer frente ao custo de suas férias acrescidas do terço constitucional, já foi apurado na alínea "b" do submódulo 2.2, entendemos não se justificar o custo a ser aportado nessa rubrica</t>
  </si>
  <si>
    <t xml:space="preserve">*Foi considerado que não haverá necessidade de cobertura do profissional no período de intervalo/alimentação. </t>
  </si>
  <si>
    <t xml:space="preserve">*Esta rubrica será calculada somente se houver reposição por um substituto durante a ausência do empregado, no período de intervalo para repouso/alimentação. Para o cálculo dessa forma, o valor aportado será o correspondente ao período trabalhado no intervalo, com as incidências legais, por se tratar de salário pago ao substituto. </t>
  </si>
  <si>
    <t>Valor base para cálculo dos tributos</t>
  </si>
  <si>
    <t>F (Módulo 6)</t>
  </si>
  <si>
    <t>* Os valores do RAT e FAP foram obtidos por meio de registros de contratações anteriores</t>
  </si>
  <si>
    <t>* De acordo com o Art. 4° da lei n° 7418/1985: "Parágrafo único - O empregador participará dos gastos de deslocamento do trabalhador com a ajuda de custo equivalente à parcela que exceder a 6% (seis por cento) de seu salário básico."</t>
  </si>
  <si>
    <t>* O valor do auxílio refeição é fixado na CCT - SINTRACON BA na cláusula 4°.</t>
  </si>
  <si>
    <t>* Em função do benefício não ser citado na CCT - SINTRACON BA, o mesmo foi zerado</t>
  </si>
  <si>
    <t>7170-20</t>
  </si>
  <si>
    <t>* O adicional de férias contido no submódulo 2.1 corresponde a 1/3  (um terço) da remuneração, que, por sua vez é dividido por 12</t>
  </si>
  <si>
    <t>* Levando em consideração a vigência contratual prevista no Art. 57 da lei 8.666 de junho de 1993, a rubrica férias tem como objetivo principal suprir a necessidade do pagamento das férias remuneradas ao final do contrato de 12 meses. Esta rubrica, quando da programação contratual, torna-se custo não renovável. (Incluído pela instrução normativa n° 7, Seges/MP, de 20.09.2018)</t>
  </si>
  <si>
    <t>* A classificação do risco da profissão é dada pelo decreto n° 3048/1999</t>
  </si>
  <si>
    <t>* O desconto assumido pelo empregado deve ser de até 5% de acordo com a CCT - SINTRACON BA na cláusula 4°.</t>
  </si>
  <si>
    <t>* Na metodologia Seges calcula-se uma probabilidade de ocorrência, por tipos de desligamentos, como fator de ponderação do custo total.</t>
  </si>
  <si>
    <t>* Os percentuais dos encargos previdenciários, do FGTS e das demais contribuições são aqueles estabelecidos pela legislação vigente</t>
  </si>
  <si>
    <t>* O valor informado é o custo real do benefício (descontado o valor assumido pelo empregado)</t>
  </si>
  <si>
    <t>Média de ausências legais /ano</t>
  </si>
  <si>
    <t xml:space="preserve">* O valor da incidência de ocorrência  foi adquirido por meio da tabela de composição de encargos sociais do SINAPI BA. Vigente desde 10/2018. </t>
  </si>
  <si>
    <t>Ferramentas</t>
  </si>
  <si>
    <t xml:space="preserve">* Foram consideradas 44 horas de trabalho semanais </t>
  </si>
  <si>
    <t>EPI + UNIFORMES</t>
  </si>
  <si>
    <t>A = (Custo / hora)  x (Horas trabalhadas / mês)</t>
  </si>
  <si>
    <t>B = (Custo / hora)  x (Horas trabalhadas / mês)</t>
  </si>
  <si>
    <t xml:space="preserve">* A remuneração é definida no art. 457 da Consolidação das Leis do Trabalho. 
</t>
  </si>
  <si>
    <t>* É composta por Salário Base, Adicionais (noturno, de insalubridade ou periculosidade) e gratificações, quando houver.</t>
  </si>
  <si>
    <t xml:space="preserve">* O Adicional Noturno e a Hora Noturna Reduzida, conforme art. 73 da CLT, serão pagos entre 22h e 5h do dia seguinte, sem prorrogação quando da jornada 12x36h.                                                                                                                                                                                                                                                                                                                                                          </t>
  </si>
  <si>
    <t>* Gratificação de função, quando houver, virá informada na Convenção Coletiva de Trabalho da categoria profissional a ser contratada. 
* O órgão contratante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</si>
  <si>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 xml:space="preserve">* O órgão contratante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</si>
  <si>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t>* Como a planilha de custos e formação de preços é calculada mensalmente, provisiona-se proporcionalmente 1/12 (um doze avos) dos valores  referentes a gratificação natalina, férias e adicional de férias</t>
  </si>
  <si>
    <t>* A incidência deste módulo sobre os demais módulos será calculada dentro de cada módulo</t>
  </si>
  <si>
    <t>Assistência odontológica</t>
  </si>
  <si>
    <t>Total assistência odontológica</t>
  </si>
  <si>
    <t>Desconto (assuimido pelo empregado)</t>
  </si>
  <si>
    <t>* O valor da cesta básica é fixado na CCT - SINTRACON BA na cláusula 5°.</t>
  </si>
  <si>
    <t xml:space="preserve">* Este módulo destina-se a calcular o custo de possível desligamento de um empregado vinculado ao contrato de prestação de serviços. 
</t>
  </si>
  <si>
    <t>Incidência do FGTS sobre aviso-prévio indenizado</t>
  </si>
  <si>
    <t>Incidência do FGTS = Aviso prévio indenizado X % do FGTS</t>
  </si>
  <si>
    <t>Substituto de ausências legais = ((Remuneração total/dias por mês)/meses por ano)*média de ausências legais por ano</t>
  </si>
  <si>
    <t>Incidência dos encargos do submódulo 2.2 sobre ausências legais</t>
  </si>
  <si>
    <t>Incidência dos encargos do submódulo 2.2 sobre ausências legais = total de ausências legais X módulo 2.2</t>
  </si>
  <si>
    <t>C = (((Remuneração total+13° salário)X(meses de afastamento por licença/meses por ano)) X Incidência de ocorrência) X submodulo 2.2</t>
  </si>
  <si>
    <t>meses de afastamento por licença maternidade</t>
  </si>
  <si>
    <t>%Incidência de ocorrência</t>
  </si>
  <si>
    <t xml:space="preserve">*Caso o empregado continue trabalhando no período destinado ao intervalo para repouso/alimentação, o valor a ele pago pelo trabalho em tal período deverá ser destacado em quadro próprio sem incidências ou reflexos, em razão do caráter indenizatório da verba </t>
  </si>
  <si>
    <t>7155-05</t>
  </si>
  <si>
    <t>9511-05</t>
  </si>
  <si>
    <t>7241-10</t>
  </si>
  <si>
    <t>7152-10</t>
  </si>
  <si>
    <t>7233-10</t>
  </si>
  <si>
    <t>7102-05</t>
  </si>
  <si>
    <t>QUADRO RESUMO – VALOR MENSAL DOS POSTOS DE SERVIÇOS</t>
  </si>
  <si>
    <t>Tabela 1 - Descrição e quantidade de Postos de trabalho</t>
  </si>
  <si>
    <t>ITEM 1</t>
  </si>
  <si>
    <t>Tipo de Serviço (A)</t>
  </si>
  <si>
    <t>Valor proposto por empregado (B)</t>
  </si>
  <si>
    <t>Valor Total  Mensal do Serviço (F) = (D x E)</t>
  </si>
  <si>
    <t xml:space="preserve">Nº </t>
  </si>
  <si>
    <t>Posto de Trabalho</t>
  </si>
  <si>
    <t>Turno</t>
  </si>
  <si>
    <t>Carga horária semanal (H)</t>
  </si>
  <si>
    <t>Quantidade de empregados por posto de trabalho</t>
  </si>
  <si>
    <t>Diurno</t>
  </si>
  <si>
    <t>44 h</t>
  </si>
  <si>
    <t>Carpinteiro</t>
  </si>
  <si>
    <t>Eletricista</t>
  </si>
  <si>
    <t xml:space="preserve">Encanador </t>
  </si>
  <si>
    <t xml:space="preserve">Pedreiro </t>
  </si>
  <si>
    <t xml:space="preserve">Pintor </t>
  </si>
  <si>
    <t>VALOR MENSAL DOS POSTOS</t>
  </si>
  <si>
    <t>ITEM 2</t>
  </si>
  <si>
    <t>Ref</t>
  </si>
  <si>
    <t>Descrição</t>
  </si>
  <si>
    <t>ITEM 3</t>
  </si>
  <si>
    <t>VALOR TOTAL ANUAL ESTIMADO PARA OS SERVIÇOS¹</t>
  </si>
  <si>
    <t>VALOR GLOBAL ESTIMADO DA PROPOSTA</t>
  </si>
  <si>
    <t>Ref.</t>
  </si>
  <si>
    <t>Valor Mensal Estimado dos Materiais de Consumo para Manutenção</t>
  </si>
  <si>
    <t>Valor Mensal Estimado para Serviços de Engenharia (Adequações, mudanças de instalações e manutenções programadas)</t>
  </si>
  <si>
    <t>ANEXO xxxx - QUADRO RESUMO - VALOR TOTAL ESTIMADO</t>
  </si>
  <si>
    <t xml:space="preserve">* O valor da média de ausências legais (faltas justificadas) foi adquirido por meio da tabela de composição de encargos sociais do SINAPI BA. Vigente desde 10/2018. 0,56% x 365,25=2 (Incidência x Dias por ano)  </t>
  </si>
  <si>
    <t>* O valor da incidência de ocorrência  foi adquirido por meio da tabela de composição de encargos sociais do SINAPI BA. Vigente desde 10/2018. Valor de auxílio-enfermidade=0,71%.</t>
  </si>
  <si>
    <t>* De acordo com o histórico de contratos de manutenção predial do TRT5 não há incidência de afastamento por licença-maternidade.</t>
  </si>
  <si>
    <t>Custo mensal  (R$)</t>
  </si>
  <si>
    <t>Qtd. de postos (E)</t>
  </si>
  <si>
    <t>Tabela 2 - Quadro de áreas dos Imóveis ocupados pelo TRT5 em salvador</t>
  </si>
  <si>
    <t>Tabela 5 - Quadro de Profissionais e Cargos conforme CCT SINTRACON/BA</t>
  </si>
  <si>
    <t>Tabela 6 - Exemplo de reajuste para insumos e serviços pagos pela tabela SINAPI</t>
  </si>
  <si>
    <t>Endereço</t>
  </si>
  <si>
    <t>Área do terreno (m²)</t>
  </si>
  <si>
    <t>Área de estacionamento (m²)</t>
  </si>
  <si>
    <t>Área Construída (m²)</t>
  </si>
  <si>
    <t>Pavimentos (nº)</t>
  </si>
  <si>
    <t>Profissionais demandados pela contratante</t>
  </si>
  <si>
    <t>Convenção Coletiva de Trabalho de referência (Salário e benefícios)</t>
  </si>
  <si>
    <t>Cargos nas CCT's de referência</t>
  </si>
  <si>
    <t>Mês de apresentação da proposta</t>
  </si>
  <si>
    <t xml:space="preserve">Mês de reajuste após 12 meses da apresentação da proposta </t>
  </si>
  <si>
    <t>% De desconto ofertado na licitação</t>
  </si>
  <si>
    <t>Edf. Presidente Médici</t>
  </si>
  <si>
    <t>Rua do Cabral, n. 161, Salvador/Ba</t>
  </si>
  <si>
    <t>SINTRACOM-BA (2017/2018)</t>
  </si>
  <si>
    <t>Março/2019</t>
  </si>
  <si>
    <t>Março/2020</t>
  </si>
  <si>
    <t>10%</t>
  </si>
  <si>
    <t>Edf. Ministro Coqueijo Costa</t>
  </si>
  <si>
    <t>Rua Bela Vista do Cabral, n. 26/32, Nazaré, Salvador/Ba</t>
  </si>
  <si>
    <r>
      <rPr>
        <b/>
        <sz val="12"/>
        <color theme="1"/>
        <rFont val="Times New Roman"/>
        <family val="1"/>
      </rPr>
      <t>Observação</t>
    </r>
    <r>
      <rPr>
        <sz val="12"/>
        <color theme="1"/>
        <rFont val="Times New Roman"/>
        <family val="1"/>
      </rPr>
      <t>: O percentual de desconto ofertado na licitação será mantido e aplicado após os reajustamentos.</t>
    </r>
  </si>
  <si>
    <t>Fórum Juiz Antônio Carlos Araújo de Oliveira</t>
  </si>
  <si>
    <t>Rua Miguel Calmon, n. 285, Comércio, Salvador/Ba</t>
  </si>
  <si>
    <t>-</t>
  </si>
  <si>
    <t>Arquivo Judicial</t>
  </si>
  <si>
    <t>Rua Vital do Rego, 9, Barbalho, Salvador-BA</t>
  </si>
  <si>
    <t>Total (m²)</t>
  </si>
  <si>
    <t>Tabela 4 - Exemplo de aplicação do desconto</t>
  </si>
  <si>
    <t>Valor estimado (R$)</t>
  </si>
  <si>
    <t>Valor Ofertado (R$)</t>
  </si>
  <si>
    <t>Desconto uniforme sobre as Tabelas de referência (%)</t>
  </si>
  <si>
    <t>Encarregado Geral</t>
  </si>
  <si>
    <t>Valor global da contratação</t>
  </si>
  <si>
    <t>R$ 1.000.000, 00</t>
  </si>
  <si>
    <t>Banco</t>
  </si>
  <si>
    <t>I8956</t>
  </si>
  <si>
    <t>Código</t>
  </si>
  <si>
    <t>Insumo</t>
  </si>
  <si>
    <t>** Em função dos materiais utilizados pelos cabos de turma e encarregados serem especificos, os mesmos serão calculados na alínea C.</t>
  </si>
  <si>
    <t>**</t>
  </si>
  <si>
    <t>Ferramentas (Cabo de turma + Encarregado)</t>
  </si>
  <si>
    <t>* As ferramentas utilizadas pelo cabo de turma e encarregado podem ser compartilhadas entre os mesmos, logo, o valor abaixo considera uma quantidade de cada material que atende a necessidade de todos os contratados para estes postos.</t>
  </si>
  <si>
    <t>Custo Unitário</t>
  </si>
  <si>
    <t>Quantidade</t>
  </si>
  <si>
    <t>Custo total</t>
  </si>
  <si>
    <t>Prancheta</t>
  </si>
  <si>
    <t>Trena (30 m)</t>
  </si>
  <si>
    <t>Pen drive (2 G)</t>
  </si>
  <si>
    <t>Controle de acesso (biometria)</t>
  </si>
  <si>
    <t>Custo das ferramentas</t>
  </si>
  <si>
    <t>N° de postos (cabo de turma + Encarregado)</t>
  </si>
  <si>
    <t>C = ((Somatorio dos insumos / quantidade de postos) / meses do ano)</t>
  </si>
  <si>
    <t>SEINFRA (026)</t>
  </si>
  <si>
    <t>EMBASA (06/2017)</t>
  </si>
  <si>
    <t>CPOS (11/2018)0</t>
  </si>
  <si>
    <t>Pesquisa online</t>
  </si>
  <si>
    <t>F039722492</t>
  </si>
  <si>
    <t>P.17.000.092292</t>
  </si>
  <si>
    <t>F099722490</t>
  </si>
  <si>
    <t xml:space="preserve">Smartphone Samsung Galaxy J1 Mini SM-J105 8GB
</t>
  </si>
  <si>
    <t>Câmera de Inspeção Sem Fio Bosch Gic 120 Maquifer</t>
  </si>
  <si>
    <t>Detector de Materiais Gms 120 Profissional - Bosch</t>
  </si>
  <si>
    <t>Termômetro Digital Techline TL-612 Sem Contato Infravermelho Branco e Azul</t>
  </si>
  <si>
    <t>Tabela 7 - Equipe técnica permanente de execução dos serviços contínuos</t>
  </si>
  <si>
    <t>7166-10</t>
  </si>
  <si>
    <t>Total de Postos de Trabalho</t>
  </si>
  <si>
    <t>Item</t>
  </si>
  <si>
    <t>Unidade de Medida</t>
  </si>
  <si>
    <t>Quantidade Anual</t>
  </si>
  <si>
    <t>unidade</t>
  </si>
  <si>
    <t>Calça jeans, cor azul, modelo discreto</t>
  </si>
  <si>
    <t>Meias pretas</t>
  </si>
  <si>
    <t>par</t>
  </si>
  <si>
    <t>Sapato em couro fechado</t>
  </si>
  <si>
    <t>Cinto couro sintético, cor preta</t>
  </si>
  <si>
    <t>Botina em couro fechado</t>
  </si>
  <si>
    <t xml:space="preserve">Posto: Encarregado Geral </t>
  </si>
  <si>
    <t>Posto: Cabo de Turma</t>
  </si>
  <si>
    <t>UNIFORMES</t>
  </si>
  <si>
    <t>Postos: Eletricista, Encanador, Servente prático, Pedreiro, Carpinteiro e Pintor</t>
  </si>
  <si>
    <t>Distribuição</t>
  </si>
  <si>
    <t>02 unidades a cada 06 meses</t>
  </si>
  <si>
    <t>02 pares a cada 06 meses</t>
  </si>
  <si>
    <t>01 unidade a cada 06 meses</t>
  </si>
  <si>
    <t>01 par a cada 06 meses</t>
  </si>
  <si>
    <t>04 pares a cada 06 meses</t>
  </si>
  <si>
    <t>Camisa em tecido (70% algodão), manga longa, fechamento com botões, com emblema da empresa</t>
  </si>
  <si>
    <t>Camisa gola polo, tecido piquet lisa, cores neutras, com emblema da empresa</t>
  </si>
  <si>
    <t>Duração mínima estimada</t>
  </si>
  <si>
    <t>Unidade</t>
  </si>
  <si>
    <t>Quant. p/Trabalhador anual</t>
  </si>
  <si>
    <t>Capacete de segurança, aba frontal, polietileno de alta densidade (ATDP), suspensão fastrac, com jugular.</t>
  </si>
  <si>
    <t>Indeterminado</t>
  </si>
  <si>
    <t>Unid.</t>
  </si>
  <si>
    <t>Capa de chuva em PVC, sem costura com capuz</t>
  </si>
  <si>
    <t>Óculos de proteção, lentes de policarbonato (PC), tratamento anti-riscos</t>
  </si>
  <si>
    <t>6 meses</t>
  </si>
  <si>
    <t>Protetor Auricular tipo plugue (Silicone)</t>
  </si>
  <si>
    <t>30 dias</t>
  </si>
  <si>
    <t>Máscara PFF2 com filtro, proteção vias respiratórios contra poeiras, névoas e fumos</t>
  </si>
  <si>
    <t>Capacete de segurança, aba frontal, polietileno de alta densidade (ATDP), suspensão fastrac, com jugular</t>
  </si>
  <si>
    <t>Luva de borracha isolante elétrico, cor preta, 2,5 Kv, Tipo I, classe</t>
  </si>
  <si>
    <t>Luva de Raspa Punho Longo 20 cm, com tira de reforço externo em raspa entre os dedos</t>
  </si>
  <si>
    <t>Luva de malha de algodão tricotada 4 fios, com pigmentos em PVC em uma face, acabamento em overloque, com elástico no punho.</t>
  </si>
  <si>
    <t>Luva de látex com forro em algodão, diversas cores.</t>
  </si>
  <si>
    <t>Guarda pó em manga longa, de material de Sarja, com fechamento frontal com botões, dois bolsos</t>
  </si>
  <si>
    <t>Bota de borracha/PVC, cano longo, forrada</t>
  </si>
  <si>
    <t>Par</t>
  </si>
  <si>
    <t>Avental em PVC</t>
  </si>
  <si>
    <t>3 meses</t>
  </si>
  <si>
    <t>Cinturão de Segurança Paraquedista com talabarte</t>
  </si>
  <si>
    <t>Indeterminado, com manutenção periodica</t>
  </si>
  <si>
    <t>OBS 1: Poderá ser necessário a utilização de outros equipamentos de proteção individual, além dos aqui listados, a depender das características das atividades e do local de trabalho.</t>
  </si>
  <si>
    <t>OBS 2: A duração dos EPIs pode variar dependendo da qualidade do equipamento, das condições de uso, do armazenamento e do atendimento das recomendações do fabricante.</t>
  </si>
  <si>
    <t>OBS 3: Quando ocorrer fornecimento de 1 unidade, o EPI poderá ser substituído antes do prazo, quando verificado através de inspeção, que o equipamento apresenta desgaste ou outra característica que o torne inadequado para o uso, normalmente EPI's com durabilidade superior a um ano ou indeterminada.</t>
  </si>
  <si>
    <t>EPI'S</t>
  </si>
  <si>
    <t>Posto: Eletricista</t>
  </si>
  <si>
    <t>Posto: Encanador</t>
  </si>
  <si>
    <t>Posto: Servente prático</t>
  </si>
  <si>
    <t>Posto: Pedreiro, Pintor e Carpinteiro</t>
  </si>
  <si>
    <t>Custo R$/Mês</t>
  </si>
  <si>
    <t>Mês</t>
  </si>
  <si>
    <t xml:space="preserve">* O valor mensal utilizado de EPI + Uniformes  foi calculado a partir  do manual de metodologia e conceitos do Sinapi para o cálculo de encargos complementares, o qual fornece o custo desses insumos em  R$/MÊS. Para o custo de EPI+Uniforme foi utilizada a referência 93557/Sinapi-BA do mês de Dezembro/2018. </t>
  </si>
  <si>
    <t xml:space="preserve">* O valor  mensal  utilizado de Ferramentas+Equipamentos Básicos  foi calculado a partir  do manual de metodologia e conceitos do Sinapi para o cálculo de encargos complementares, o qual fornece o custo desses insumos em  R$/Mês. Para o custo de Ferramentas+Equipamentos básicos  foi utilizada a referência 93556/Sinapi-BA do mês de Dezembro/2018. </t>
  </si>
  <si>
    <t>Incidência do Submódulo 2.2 sobre férias, 1/3 (um terço) constitucional de férias e 13o(décimo terceiro) salário*</t>
  </si>
  <si>
    <t>QUADRO RESUMO - MÓDULO 3</t>
  </si>
  <si>
    <t>Observação: O percentual foi estimado conforme o histórico dos contrato de manutenção predial do TRT5. Esse percentual foi informado pela Coordenadoria de Manutenção e Conservação do TRT5.</t>
  </si>
  <si>
    <t>Média dias pagos pela empresa</t>
  </si>
  <si>
    <t>C = Custo por mês</t>
  </si>
  <si>
    <t>QUADRO RESUMO - CUSTO MENSAL POR EMPREGADO</t>
  </si>
  <si>
    <t>Custo Total mensal do empregado</t>
  </si>
  <si>
    <t>01 de Junho de 2018</t>
  </si>
  <si>
    <t>D = (custo do equipamento / quantidade total de postos) / meses do ano</t>
  </si>
  <si>
    <t xml:space="preserve">Custo mensal </t>
  </si>
  <si>
    <t>Controle de acesso biométrico</t>
  </si>
  <si>
    <t>EPI + Uniformes</t>
  </si>
  <si>
    <t>B.1</t>
  </si>
  <si>
    <t>B.2</t>
  </si>
  <si>
    <t>VALOR TOTAL ESTIMADO PARA OS INSUMOS DE MANUTENÇÃO¹</t>
  </si>
  <si>
    <t>Valor para 20 meses de contrato = (Fx20)</t>
  </si>
  <si>
    <t>Qtd de empregados por posto (C)</t>
  </si>
  <si>
    <t>Valor proposto por posto (D) = (B x C)</t>
  </si>
  <si>
    <t>VALOR TOTAL DOS POSTOS (R$)</t>
  </si>
  <si>
    <t>Valor Total Estimado com Material de Consumo para Manutenção Predial (BDI=19,74%)</t>
  </si>
  <si>
    <t>QUADRO RESUMO – VALOR MENSAL PARA MATERIAIS DE MANUTENÇÃO PREDIAL</t>
  </si>
  <si>
    <t>QUADRO RESUMO – VALOR ESTIMADO PARA SERVIÇOS EVENTUAIS</t>
  </si>
  <si>
    <t>Valor total estimado para Serviços eventuais  (BDI=27,87%)</t>
  </si>
  <si>
    <r>
      <t xml:space="preserve">(-) Percentual de Desconto sobre a Tabela SINAPI, ofertado pelo licitante, a incidir sobre o valor total estimado para Serviços eventuais  </t>
    </r>
    <r>
      <rPr>
        <b/>
        <sz val="10"/>
        <color indexed="8"/>
        <rFont val="Times New Roman"/>
        <family val="1"/>
      </rPr>
      <t>= (% de desconto x 'A')</t>
    </r>
  </si>
  <si>
    <r>
      <t xml:space="preserve">(-) Percentual de Desconto sobre a Tabela SINAPI, ofertado pelo licitante, a incidir sobre o montante de custos estimado para materiais  </t>
    </r>
    <r>
      <rPr>
        <b/>
        <sz val="10"/>
        <color indexed="8"/>
        <rFont val="Times New Roman"/>
        <family val="1"/>
      </rPr>
      <t>= (% de desconto x 'A')</t>
    </r>
  </si>
  <si>
    <t>TOTAL ESTIMADO DA PROPOSTA PARA MATERIAIS DE MANUTENÇÃO PREDIAL(R$)</t>
  </si>
  <si>
    <t>(=) TOTAL ESTIMADO PARA SERVIÇOS EVENTUAIS AO LONGO DO CONTRATO</t>
  </si>
  <si>
    <t>VALOR TOTAL DA PROPOSTA (A+B+C)</t>
  </si>
  <si>
    <t>Valor Total Estimado dos Postos de Serviços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</si>
</sst>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R$&quot;\ #,##0.00;[Red]\-&quot;R$&quot;\ #,##0.00"/>
    <numFmt numFmtId="43" formatCode="_-* #,##0.00_-;\-* #,##0.00_-;_-* &quot;-&quot;??_-;_-@_-"/>
    <numFmt numFmtId="164" formatCode="_-&quot;R$&quot;* #,##0.00_-;\-&quot;R$&quot;* #,##0.00_-;_-&quot;R$&quot;* &quot;-&quot;??_-;_-@_-"/>
    <numFmt numFmtId="165" formatCode="&quot;R$&quot;#,##0.00"/>
    <numFmt numFmtId="166" formatCode="&quot;R$&quot;\ #,##0.00"/>
    <numFmt numFmtId="167" formatCode="#,##0.00;[Red]#,##0.00"/>
    <numFmt numFmtId="168" formatCode="_(* #,##0.00_);_(* \(#,##0.00\);_(* \-??_);_(@_)"/>
    <numFmt numFmtId="169" formatCode="_(&quot;R$ &quot;* #,##0.00_);_(&quot;R$ &quot;* \(#,##0.00\);_(&quot;R$ &quot;* &quot;-&quot;??_);_(@_)"/>
  </numFmts>
  <fonts count="23" x14ac:knownFonts="1">
    <font>
      <sz val="11"/>
      <color theme="1"/>
      <name val="Calibri"/>
      <family val="2"/>
      <scheme val="minor"/>
    </font>
    <font>
      <sz val="11"/>
      <color theme="1"/>
      <name val="Calibri"/>
      <family val="2"/>
      <scheme val="minor"/>
    </font>
    <font>
      <sz val="12"/>
      <color theme="1"/>
      <name val="Times New Roman"/>
      <family val="1"/>
    </font>
    <font>
      <sz val="12"/>
      <color rgb="FFFF0000"/>
      <name val="Times New Roman"/>
      <family val="1"/>
    </font>
    <font>
      <b/>
      <sz val="12"/>
      <color theme="1"/>
      <name val="Times New Roman"/>
      <family val="1"/>
    </font>
    <font>
      <sz val="10"/>
      <name val="Arial"/>
      <family val="2"/>
    </font>
    <font>
      <sz val="12"/>
      <name val="Times New Roman"/>
      <family val="1"/>
    </font>
    <font>
      <b/>
      <sz val="16"/>
      <color theme="1"/>
      <name val="Times New Roman"/>
      <family val="1"/>
    </font>
    <font>
      <sz val="10"/>
      <name val="Times New Roman"/>
      <family val="1"/>
    </font>
    <font>
      <b/>
      <sz val="10"/>
      <color theme="1"/>
      <name val="Times New Roman"/>
      <family val="1"/>
    </font>
    <font>
      <b/>
      <sz val="12"/>
      <name val="Times New Roman"/>
      <family val="1"/>
    </font>
    <font>
      <b/>
      <sz val="10"/>
      <name val="Times New Roman"/>
      <family val="1"/>
    </font>
    <font>
      <sz val="10"/>
      <color theme="1"/>
      <name val="Times New Roman"/>
      <family val="1"/>
    </font>
    <font>
      <b/>
      <sz val="10"/>
      <color rgb="FF000000"/>
      <name val="Times New Roman"/>
      <family val="1"/>
    </font>
    <font>
      <sz val="10"/>
      <color rgb="FF000000"/>
      <name val="Times New Roman"/>
      <family val="1"/>
    </font>
    <font>
      <b/>
      <sz val="10"/>
      <color indexed="8"/>
      <name val="Times New Roman"/>
      <family val="1"/>
    </font>
    <font>
      <sz val="10"/>
      <color rgb="FF000000"/>
      <name val="Arial"/>
      <family val="2"/>
    </font>
    <font>
      <b/>
      <sz val="18"/>
      <color rgb="FF000000"/>
      <name val="Times New Roman"/>
      <family val="1"/>
    </font>
    <font>
      <sz val="12"/>
      <color rgb="FF000000"/>
      <name val="Times New Roman"/>
      <family val="1"/>
    </font>
    <font>
      <b/>
      <sz val="12"/>
      <color rgb="FF000000"/>
      <name val="Times New Roman"/>
      <family val="1"/>
    </font>
    <font>
      <b/>
      <sz val="14"/>
      <color theme="1"/>
      <name val="Times New Roman"/>
      <family val="1"/>
    </font>
    <font>
      <sz val="12"/>
      <color theme="1"/>
      <name val="Calibri"/>
      <family val="2"/>
      <scheme val="minor"/>
    </font>
    <font>
      <sz val="12"/>
      <color theme="0"/>
      <name val="Times New Roman"/>
      <family val="1"/>
    </font>
  </fonts>
  <fills count="14">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rgb="FFFFFFFF"/>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style="medium">
        <color rgb="FF000000"/>
      </top>
      <bottom/>
      <diagonal/>
    </border>
    <border>
      <left/>
      <right style="medium">
        <color indexed="64"/>
      </right>
      <top style="thin">
        <color indexed="64"/>
      </top>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168" fontId="5" fillId="0" borderId="0" applyFill="0" applyBorder="0" applyAlignment="0" applyProtection="0"/>
    <xf numFmtId="43" fontId="1" fillId="0" borderId="0" applyFont="0" applyFill="0" applyBorder="0" applyAlignment="0" applyProtection="0"/>
    <xf numFmtId="0" fontId="5" fillId="0" borderId="0"/>
    <xf numFmtId="169" fontId="5"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523">
    <xf numFmtId="0" fontId="0" fillId="0" borderId="0" xfId="0"/>
    <xf numFmtId="0" fontId="0" fillId="7" borderId="0" xfId="0" applyFill="1"/>
    <xf numFmtId="0" fontId="2" fillId="0" borderId="1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0" fillId="0" borderId="0" xfId="0" applyFill="1"/>
    <xf numFmtId="0" fontId="2" fillId="0" borderId="33" xfId="0" applyFont="1" applyFill="1" applyBorder="1" applyAlignment="1">
      <alignment horizontal="center" vertical="center" wrapText="1"/>
    </xf>
    <xf numFmtId="0" fontId="0" fillId="0" borderId="0" xfId="0" applyAlignment="1">
      <alignment horizontal="center"/>
    </xf>
    <xf numFmtId="0" fontId="6" fillId="1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0" xfId="0" applyBorder="1"/>
    <xf numFmtId="0" fontId="0" fillId="0" borderId="0" xfId="0" applyFill="1" applyBorder="1"/>
    <xf numFmtId="0" fontId="2" fillId="0" borderId="55" xfId="0" applyFont="1" applyFill="1" applyBorder="1" applyAlignment="1">
      <alignment horizontal="center" vertical="center" wrapText="1"/>
    </xf>
    <xf numFmtId="165" fontId="0" fillId="0" borderId="0" xfId="0" applyNumberFormat="1"/>
    <xf numFmtId="0" fontId="2" fillId="0" borderId="5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2" fillId="7" borderId="0" xfId="0" applyFont="1" applyFill="1" applyBorder="1" applyAlignment="1">
      <alignment horizontal="center" vertical="center" wrapText="1"/>
    </xf>
    <xf numFmtId="167" fontId="2" fillId="7" borderId="0" xfId="0" applyNumberFormat="1" applyFont="1" applyFill="1" applyBorder="1" applyAlignment="1">
      <alignment horizontal="center" vertical="center"/>
    </xf>
    <xf numFmtId="0" fontId="2" fillId="5" borderId="33" xfId="0" applyFont="1" applyFill="1" applyBorder="1" applyAlignment="1">
      <alignment horizontal="center" vertical="center" wrapText="1"/>
    </xf>
    <xf numFmtId="0" fontId="3" fillId="7" borderId="0" xfId="0" applyFont="1" applyFill="1" applyAlignment="1">
      <alignment horizontal="center" vertical="center" wrapText="1"/>
    </xf>
    <xf numFmtId="0" fontId="2" fillId="0" borderId="56" xfId="0" applyFont="1" applyFill="1" applyBorder="1" applyAlignment="1">
      <alignment horizontal="center" vertical="center" wrapText="1"/>
    </xf>
    <xf numFmtId="166" fontId="2" fillId="0" borderId="16"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 fillId="0" borderId="54" xfId="0" applyNumberFormat="1" applyFont="1" applyFill="1" applyBorder="1" applyAlignment="1">
      <alignment horizontal="center" vertical="center" wrapText="1"/>
    </xf>
    <xf numFmtId="0" fontId="3" fillId="7" borderId="0"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39" xfId="0" applyFont="1" applyFill="1" applyBorder="1" applyAlignment="1">
      <alignment horizontal="center" vertical="center" wrapText="1"/>
    </xf>
    <xf numFmtId="167" fontId="2" fillId="7" borderId="60" xfId="0" applyNumberFormat="1" applyFont="1" applyFill="1" applyBorder="1" applyAlignment="1">
      <alignment horizontal="center" vertical="center"/>
    </xf>
    <xf numFmtId="0" fontId="3" fillId="7" borderId="0" xfId="0" applyFont="1" applyFill="1" applyBorder="1" applyAlignment="1">
      <alignment vertical="center" wrapText="1"/>
    </xf>
    <xf numFmtId="0" fontId="2" fillId="7" borderId="0" xfId="0" applyFont="1" applyFill="1" applyBorder="1" applyAlignment="1">
      <alignment vertical="center" wrapText="1"/>
    </xf>
    <xf numFmtId="0" fontId="5" fillId="0" borderId="0" xfId="5"/>
    <xf numFmtId="0" fontId="8" fillId="0" borderId="0" xfId="5" applyFont="1"/>
    <xf numFmtId="0" fontId="9" fillId="11" borderId="1" xfId="5" applyFont="1" applyFill="1" applyBorder="1" applyAlignment="1">
      <alignment horizontal="center" vertical="center" wrapText="1"/>
    </xf>
    <xf numFmtId="0" fontId="9" fillId="11" borderId="1" xfId="5" applyFont="1" applyFill="1" applyBorder="1" applyAlignment="1">
      <alignment vertical="center" wrapText="1"/>
    </xf>
    <xf numFmtId="0" fontId="9" fillId="0" borderId="1" xfId="5" applyFont="1" applyBorder="1" applyAlignment="1">
      <alignment horizontal="center" vertical="center" wrapText="1"/>
    </xf>
    <xf numFmtId="166" fontId="12" fillId="0" borderId="1" xfId="5" applyNumberFormat="1" applyFont="1" applyBorder="1" applyAlignment="1">
      <alignment horizontal="center" vertical="center" wrapText="1"/>
    </xf>
    <xf numFmtId="1" fontId="9" fillId="11" borderId="1" xfId="5" applyNumberFormat="1" applyFont="1" applyFill="1" applyBorder="1" applyAlignment="1">
      <alignment horizontal="center" vertical="center" wrapText="1"/>
    </xf>
    <xf numFmtId="166" fontId="9" fillId="11" borderId="1" xfId="5" applyNumberFormat="1" applyFont="1" applyFill="1" applyBorder="1" applyAlignment="1">
      <alignment horizontal="center" vertical="center" wrapText="1"/>
    </xf>
    <xf numFmtId="0" fontId="12" fillId="0" borderId="0" xfId="5" applyFont="1" applyAlignment="1">
      <alignment vertical="center"/>
    </xf>
    <xf numFmtId="0" fontId="13" fillId="11" borderId="1" xfId="5" applyFont="1" applyFill="1" applyBorder="1" applyAlignment="1">
      <alignment horizontal="center" vertical="center" wrapText="1"/>
    </xf>
    <xf numFmtId="0" fontId="14" fillId="0" borderId="1" xfId="5" applyFont="1" applyBorder="1" applyAlignment="1">
      <alignment horizontal="center" vertical="center" wrapText="1"/>
    </xf>
    <xf numFmtId="10" fontId="12" fillId="7" borderId="1" xfId="5" applyNumberFormat="1" applyFont="1" applyFill="1" applyBorder="1" applyAlignment="1">
      <alignment horizontal="center" vertical="center" wrapText="1"/>
    </xf>
    <xf numFmtId="166" fontId="14" fillId="0" borderId="1" xfId="5" applyNumberFormat="1" applyFont="1" applyBorder="1" applyAlignment="1">
      <alignment horizontal="center" vertical="center" wrapText="1"/>
    </xf>
    <xf numFmtId="166" fontId="13" fillId="11" borderId="1" xfId="5" applyNumberFormat="1" applyFont="1" applyFill="1" applyBorder="1" applyAlignment="1">
      <alignment horizontal="center" vertical="center" wrapText="1"/>
    </xf>
    <xf numFmtId="0" fontId="14" fillId="0" borderId="0" xfId="5" applyFont="1" applyBorder="1" applyAlignment="1">
      <alignment horizontal="left" vertical="center" wrapText="1"/>
    </xf>
    <xf numFmtId="0" fontId="13" fillId="0" borderId="1" xfId="5" applyFont="1" applyBorder="1" applyAlignment="1">
      <alignment horizontal="center" vertical="center" wrapText="1"/>
    </xf>
    <xf numFmtId="0" fontId="13" fillId="13" borderId="1" xfId="5" applyFont="1" applyFill="1" applyBorder="1" applyAlignment="1">
      <alignment horizontal="center" vertical="center" wrapText="1"/>
    </xf>
    <xf numFmtId="166" fontId="5" fillId="0" borderId="0" xfId="5" applyNumberFormat="1"/>
    <xf numFmtId="10" fontId="5" fillId="0" borderId="0" xfId="5" applyNumberFormat="1"/>
    <xf numFmtId="0" fontId="12" fillId="7" borderId="1"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0" fillId="7" borderId="0" xfId="5" applyFont="1" applyFill="1" applyAlignment="1">
      <alignment vertical="center" wrapText="1"/>
    </xf>
    <xf numFmtId="0" fontId="10" fillId="7" borderId="23" xfId="5" applyFont="1" applyFill="1" applyBorder="1" applyAlignment="1">
      <alignment horizontal="center" vertical="center" wrapText="1"/>
    </xf>
    <xf numFmtId="0" fontId="0" fillId="7" borderId="0" xfId="0" applyFill="1" applyAlignment="1">
      <alignment horizontal="center"/>
    </xf>
    <xf numFmtId="0" fontId="6" fillId="7" borderId="0" xfId="5" applyFont="1" applyFill="1" applyBorder="1" applyAlignment="1">
      <alignment horizontal="center" vertical="center" wrapText="1"/>
    </xf>
    <xf numFmtId="0" fontId="2" fillId="7" borderId="0" xfId="0" applyFont="1" applyFill="1" applyBorder="1" applyAlignment="1">
      <alignment horizontal="left" vertical="center" wrapText="1"/>
    </xf>
    <xf numFmtId="4" fontId="2" fillId="7" borderId="0" xfId="0" applyNumberFormat="1" applyFont="1" applyFill="1" applyBorder="1" applyAlignment="1">
      <alignment horizontal="center" vertical="center" wrapText="1"/>
    </xf>
    <xf numFmtId="3" fontId="2" fillId="7" borderId="0" xfId="0" applyNumberFormat="1" applyFont="1" applyFill="1" applyBorder="1" applyAlignment="1">
      <alignment horizontal="center" vertical="center" wrapText="1"/>
    </xf>
    <xf numFmtId="0" fontId="2" fillId="7" borderId="60" xfId="0" applyFont="1" applyFill="1" applyBorder="1" applyAlignment="1">
      <alignment horizontal="center" vertical="center" wrapText="1"/>
    </xf>
    <xf numFmtId="49" fontId="2" fillId="7" borderId="23" xfId="0" applyNumberFormat="1" applyFont="1" applyFill="1" applyBorder="1" applyAlignment="1">
      <alignment horizontal="center" vertical="center" wrapText="1"/>
    </xf>
    <xf numFmtId="49" fontId="0" fillId="7" borderId="0" xfId="0" applyNumberFormat="1" applyFill="1"/>
    <xf numFmtId="4" fontId="10" fillId="7" borderId="68" xfId="5" applyNumberFormat="1" applyFont="1" applyFill="1" applyBorder="1" applyAlignment="1">
      <alignment horizontal="center" vertical="center"/>
    </xf>
    <xf numFmtId="0" fontId="10" fillId="7" borderId="68" xfId="5" applyFont="1" applyFill="1" applyBorder="1" applyAlignment="1">
      <alignment horizontal="center"/>
    </xf>
    <xf numFmtId="0" fontId="2" fillId="7" borderId="38" xfId="0" applyFont="1" applyFill="1" applyBorder="1" applyAlignment="1">
      <alignment horizontal="center" vertical="center" wrapText="1"/>
    </xf>
    <xf numFmtId="167" fontId="2" fillId="7" borderId="38" xfId="0" applyNumberFormat="1" applyFont="1" applyFill="1" applyBorder="1" applyAlignment="1">
      <alignment horizontal="center" vertical="center"/>
    </xf>
    <xf numFmtId="0" fontId="6" fillId="7" borderId="23" xfId="5" applyFont="1" applyFill="1" applyBorder="1" applyAlignment="1">
      <alignment horizontal="center" vertical="center" wrapText="1"/>
    </xf>
    <xf numFmtId="0" fontId="2" fillId="7" borderId="23" xfId="0" applyFont="1" applyFill="1" applyBorder="1" applyAlignment="1">
      <alignment horizontal="center" vertical="center" wrapText="1"/>
    </xf>
    <xf numFmtId="8" fontId="2" fillId="7" borderId="23"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Alignment="1">
      <alignment vertical="center"/>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66" fontId="2" fillId="0" borderId="1" xfId="0" applyNumberFormat="1" applyFont="1" applyBorder="1" applyAlignment="1">
      <alignment horizontal="center" vertical="center" wrapText="1"/>
    </xf>
    <xf numFmtId="0" fontId="2" fillId="0" borderId="0" xfId="0" applyFont="1" applyAlignment="1">
      <alignment horizontal="center" vertical="center"/>
    </xf>
    <xf numFmtId="0" fontId="2" fillId="7" borderId="0" xfId="0" applyFont="1" applyFill="1" applyBorder="1" applyAlignment="1">
      <alignment horizontal="left" vertical="center" wrapText="1"/>
    </xf>
    <xf numFmtId="0" fontId="10" fillId="7" borderId="23" xfId="5"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7" borderId="0" xfId="5" applyFont="1" applyFill="1" applyBorder="1" applyAlignment="1">
      <alignment horizontal="center" vertical="center" wrapText="1"/>
    </xf>
    <xf numFmtId="0" fontId="3" fillId="7" borderId="7" xfId="0" applyFont="1" applyFill="1" applyBorder="1" applyAlignment="1">
      <alignment horizontal="left" vertical="center" wrapText="1"/>
    </xf>
    <xf numFmtId="0" fontId="3" fillId="7" borderId="0" xfId="0" applyFont="1" applyFill="1" applyBorder="1" applyAlignment="1">
      <alignment horizontal="left" vertical="center" wrapText="1"/>
    </xf>
    <xf numFmtId="0" fontId="2" fillId="7" borderId="0" xfId="0" applyFont="1" applyFill="1" applyBorder="1" applyAlignment="1">
      <alignment horizontal="left" vertical="center" wrapTex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9" xfId="0" applyFont="1" applyBorder="1" applyAlignment="1">
      <alignmen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4" fillId="0" borderId="3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center" vertical="center" wrapText="1"/>
    </xf>
    <xf numFmtId="0" fontId="19" fillId="7" borderId="7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72" xfId="0" applyFont="1" applyFill="1" applyBorder="1" applyAlignment="1">
      <alignment horizontal="center" vertical="center" wrapText="1"/>
    </xf>
    <xf numFmtId="0" fontId="19" fillId="7" borderId="71" xfId="0" applyNumberFormat="1" applyFont="1" applyFill="1" applyBorder="1" applyAlignment="1">
      <alignment horizontal="center" vertical="center" wrapText="1"/>
    </xf>
    <xf numFmtId="0" fontId="18" fillId="7" borderId="1" xfId="0" applyFont="1" applyFill="1" applyBorder="1" applyAlignment="1">
      <alignment horizontal="left" vertical="center" wrapText="1"/>
    </xf>
    <xf numFmtId="0" fontId="18" fillId="7" borderId="1" xfId="0" applyFont="1" applyFill="1" applyBorder="1" applyAlignment="1">
      <alignment horizontal="center" vertical="center" wrapText="1"/>
    </xf>
    <xf numFmtId="0" fontId="18" fillId="7" borderId="72" xfId="0" applyFont="1" applyFill="1" applyBorder="1" applyAlignment="1">
      <alignment horizontal="center" vertical="center" wrapText="1"/>
    </xf>
    <xf numFmtId="0" fontId="19" fillId="7" borderId="73" xfId="0" applyFont="1" applyFill="1" applyBorder="1" applyAlignment="1">
      <alignment horizontal="center" vertical="center" wrapText="1"/>
    </xf>
    <xf numFmtId="0" fontId="18" fillId="7" borderId="74" xfId="0" applyFont="1" applyFill="1" applyBorder="1" applyAlignment="1">
      <alignment horizontal="left" vertical="center" wrapText="1"/>
    </xf>
    <xf numFmtId="0" fontId="18" fillId="7" borderId="74" xfId="0" applyFont="1" applyFill="1" applyBorder="1" applyAlignment="1">
      <alignment horizontal="center" vertical="center" wrapText="1"/>
    </xf>
    <xf numFmtId="0" fontId="18" fillId="7" borderId="75" xfId="0" applyFont="1" applyFill="1" applyBorder="1" applyAlignment="1">
      <alignment horizontal="center" vertical="center" wrapText="1"/>
    </xf>
    <xf numFmtId="0" fontId="18" fillId="7" borderId="0" xfId="0" applyFont="1" applyFill="1" applyAlignment="1">
      <alignment horizontal="center" vertical="center" wrapText="1"/>
    </xf>
    <xf numFmtId="0" fontId="18" fillId="7" borderId="0" xfId="0" applyFont="1" applyFill="1" applyAlignment="1">
      <alignment horizontal="left" vertical="center" wrapText="1"/>
    </xf>
    <xf numFmtId="0" fontId="19" fillId="7" borderId="0" xfId="0" applyFont="1" applyFill="1" applyBorder="1" applyAlignment="1">
      <alignment horizontal="center" vertical="center" wrapText="1"/>
    </xf>
    <xf numFmtId="0" fontId="18" fillId="7" borderId="0" xfId="0" applyFont="1" applyFill="1" applyBorder="1" applyAlignment="1">
      <alignment horizontal="left" vertical="center" wrapText="1"/>
    </xf>
    <xf numFmtId="0" fontId="18" fillId="7" borderId="0" xfId="0" applyFont="1" applyFill="1" applyBorder="1" applyAlignment="1">
      <alignment horizontal="center" vertical="center" wrapText="1"/>
    </xf>
    <xf numFmtId="0" fontId="19" fillId="7" borderId="33"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19" fillId="7" borderId="18" xfId="0" applyFont="1" applyFill="1" applyBorder="1" applyAlignment="1">
      <alignment horizontal="center" vertical="center" wrapText="1"/>
    </xf>
    <xf numFmtId="0" fontId="18" fillId="7" borderId="29" xfId="0" applyFont="1" applyFill="1" applyBorder="1" applyAlignment="1">
      <alignment horizontal="left" vertical="center" wrapText="1"/>
    </xf>
    <xf numFmtId="0" fontId="18" fillId="7" borderId="29" xfId="0" applyFont="1" applyFill="1" applyBorder="1" applyAlignment="1">
      <alignment horizontal="center" vertical="center" wrapText="1"/>
    </xf>
    <xf numFmtId="0" fontId="18" fillId="7" borderId="30" xfId="0" applyFont="1" applyFill="1" applyBorder="1" applyAlignment="1">
      <alignment horizontal="center" vertical="center" wrapText="1"/>
    </xf>
    <xf numFmtId="0" fontId="19" fillId="7" borderId="33" xfId="0" applyFont="1" applyFill="1" applyBorder="1" applyAlignment="1">
      <alignment horizontal="center" vertical="center"/>
    </xf>
    <xf numFmtId="0" fontId="19" fillId="7" borderId="18" xfId="0" applyFont="1" applyFill="1" applyBorder="1" applyAlignment="1">
      <alignment horizontal="center" vertical="center"/>
    </xf>
    <xf numFmtId="166" fontId="4" fillId="10" borderId="1" xfId="0" applyNumberFormat="1"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166" fontId="4" fillId="10" borderId="29"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4" fillId="7" borderId="16" xfId="0" applyFont="1" applyFill="1" applyBorder="1" applyAlignment="1">
      <alignment horizontal="center" vertical="center" wrapText="1"/>
    </xf>
    <xf numFmtId="166" fontId="2" fillId="0" borderId="34" xfId="0" applyNumberFormat="1" applyFont="1" applyBorder="1" applyAlignment="1">
      <alignment horizontal="center" vertical="center" wrapText="1"/>
    </xf>
    <xf numFmtId="166" fontId="2" fillId="0" borderId="45" xfId="0" applyNumberFormat="1" applyFont="1" applyFill="1" applyBorder="1" applyAlignment="1">
      <alignment horizontal="center" vertical="center" wrapText="1"/>
    </xf>
    <xf numFmtId="167" fontId="2" fillId="10" borderId="1" xfId="0" applyNumberFormat="1" applyFont="1" applyFill="1" applyBorder="1" applyAlignment="1">
      <alignment horizontal="center" vertical="center" wrapText="1"/>
    </xf>
    <xf numFmtId="166" fontId="2" fillId="0" borderId="46" xfId="0" applyNumberFormat="1" applyFont="1" applyBorder="1" applyAlignment="1">
      <alignment horizontal="center" vertical="center" wrapText="1"/>
    </xf>
    <xf numFmtId="167" fontId="2" fillId="10" borderId="6" xfId="0" applyNumberFormat="1" applyFont="1" applyFill="1" applyBorder="1" applyAlignment="1">
      <alignment horizontal="center" vertical="center" wrapText="1"/>
    </xf>
    <xf numFmtId="167" fontId="2" fillId="10" borderId="47" xfId="0" applyNumberFormat="1" applyFont="1" applyFill="1" applyBorder="1" applyAlignment="1">
      <alignment horizontal="center" vertical="center" wrapText="1"/>
    </xf>
    <xf numFmtId="166" fontId="2" fillId="0" borderId="21" xfId="0" applyNumberFormat="1" applyFont="1" applyBorder="1" applyAlignment="1">
      <alignment horizontal="center" vertical="center" wrapText="1"/>
    </xf>
    <xf numFmtId="166" fontId="2" fillId="7" borderId="46" xfId="0" applyNumberFormat="1" applyFont="1" applyFill="1" applyBorder="1" applyAlignment="1">
      <alignment horizontal="center" vertical="center" wrapText="1"/>
    </xf>
    <xf numFmtId="167" fontId="2" fillId="7" borderId="0" xfId="0" applyNumberFormat="1" applyFont="1" applyFill="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6" xfId="0" applyNumberFormat="1" applyFont="1" applyBorder="1" applyAlignment="1">
      <alignment horizontal="center" vertical="center" wrapText="1"/>
    </xf>
    <xf numFmtId="167" fontId="2" fillId="0" borderId="34" xfId="0" applyNumberFormat="1" applyFont="1" applyBorder="1" applyAlignment="1">
      <alignment horizontal="center" vertical="center" wrapText="1"/>
    </xf>
    <xf numFmtId="167" fontId="2" fillId="0" borderId="29" xfId="0" applyNumberFormat="1" applyFont="1" applyBorder="1" applyAlignment="1">
      <alignment horizontal="center" vertical="center" wrapText="1"/>
    </xf>
    <xf numFmtId="167" fontId="2" fillId="0" borderId="47" xfId="0" applyNumberFormat="1" applyFont="1" applyBorder="1" applyAlignment="1">
      <alignment horizontal="center" vertical="center" wrapText="1"/>
    </xf>
    <xf numFmtId="167" fontId="2" fillId="0" borderId="45" xfId="0" applyNumberFormat="1" applyFont="1" applyBorder="1" applyAlignment="1">
      <alignment horizontal="center" vertical="center" wrapText="1"/>
    </xf>
    <xf numFmtId="166" fontId="4" fillId="0" borderId="27"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28"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6" fontId="4" fillId="0" borderId="29" xfId="0" applyNumberFormat="1" applyFont="1" applyBorder="1" applyAlignment="1">
      <alignment horizontal="center" vertical="center" wrapText="1"/>
    </xf>
    <xf numFmtId="166" fontId="2" fillId="0" borderId="59" xfId="0" applyNumberFormat="1" applyFont="1" applyBorder="1" applyAlignment="1">
      <alignment horizontal="center" vertical="center" wrapText="1"/>
    </xf>
    <xf numFmtId="166" fontId="2" fillId="0" borderId="30" xfId="0" applyNumberFormat="1" applyFont="1" applyBorder="1" applyAlignment="1">
      <alignment horizontal="center" vertical="center" wrapText="1"/>
    </xf>
    <xf numFmtId="167" fontId="2" fillId="7" borderId="60" xfId="0" applyNumberFormat="1" applyFont="1" applyFill="1" applyBorder="1" applyAlignment="1">
      <alignment horizontal="center" vertical="center" wrapText="1"/>
    </xf>
    <xf numFmtId="0" fontId="4" fillId="5" borderId="39" xfId="0" applyFont="1" applyFill="1" applyBorder="1" applyAlignment="1">
      <alignment horizontal="center" vertical="center" wrapText="1"/>
    </xf>
    <xf numFmtId="166" fontId="2" fillId="0" borderId="27" xfId="0" applyNumberFormat="1" applyFont="1" applyBorder="1" applyAlignment="1">
      <alignment horizontal="center" vertical="center" wrapText="1"/>
    </xf>
    <xf numFmtId="166" fontId="4" fillId="0" borderId="53" xfId="0" applyNumberFormat="1" applyFont="1" applyBorder="1" applyAlignment="1">
      <alignment horizontal="center" vertical="center" wrapText="1"/>
    </xf>
    <xf numFmtId="166" fontId="4" fillId="0" borderId="63" xfId="0" applyNumberFormat="1" applyFont="1" applyBorder="1" applyAlignment="1">
      <alignment horizontal="center" vertical="center" wrapText="1"/>
    </xf>
    <xf numFmtId="166" fontId="2" fillId="0" borderId="29" xfId="0" applyNumberFormat="1" applyFont="1" applyBorder="1" applyAlignment="1">
      <alignment horizontal="center" vertical="center" wrapText="1"/>
    </xf>
    <xf numFmtId="166" fontId="4" fillId="0" borderId="64" xfId="0" applyNumberFormat="1" applyFont="1" applyBorder="1" applyAlignment="1">
      <alignment horizontal="center" vertical="center" wrapText="1"/>
    </xf>
    <xf numFmtId="166" fontId="4" fillId="0" borderId="57" xfId="0" applyNumberFormat="1" applyFont="1" applyBorder="1" applyAlignment="1">
      <alignment horizontal="center" vertical="center" wrapText="1"/>
    </xf>
    <xf numFmtId="166" fontId="4" fillId="0" borderId="28" xfId="0" applyNumberFormat="1" applyFont="1" applyBorder="1" applyAlignment="1">
      <alignment horizontal="center" vertical="center" wrapText="1"/>
    </xf>
    <xf numFmtId="166" fontId="4" fillId="0" borderId="30"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7" borderId="7" xfId="0" applyFont="1" applyFill="1" applyBorder="1" applyAlignment="1">
      <alignment horizontal="center" vertical="center" wrapText="1"/>
    </xf>
    <xf numFmtId="1" fontId="2" fillId="7" borderId="0" xfId="0" applyNumberFormat="1" applyFont="1" applyFill="1" applyBorder="1" applyAlignment="1">
      <alignment horizontal="center" vertical="center" wrapText="1"/>
    </xf>
    <xf numFmtId="167" fontId="4" fillId="7" borderId="0" xfId="0" applyNumberFormat="1" applyFont="1" applyFill="1" applyBorder="1" applyAlignment="1">
      <alignment horizontal="center" vertical="center" wrapText="1"/>
    </xf>
    <xf numFmtId="167" fontId="2" fillId="0" borderId="28" xfId="0" applyNumberFormat="1" applyFont="1" applyBorder="1" applyAlignment="1">
      <alignment horizontal="center" vertical="center" wrapText="1"/>
    </xf>
    <xf numFmtId="167" fontId="4" fillId="7" borderId="0" xfId="0" applyNumberFormat="1" applyFont="1" applyFill="1" applyBorder="1" applyAlignment="1">
      <alignment horizontal="left" vertical="center" wrapText="1"/>
    </xf>
    <xf numFmtId="167" fontId="2" fillId="0" borderId="30" xfId="0" applyNumberFormat="1" applyFont="1" applyBorder="1" applyAlignment="1">
      <alignment horizontal="center" vertical="center" wrapText="1"/>
    </xf>
    <xf numFmtId="9" fontId="2" fillId="7" borderId="0" xfId="2" applyFont="1" applyFill="1" applyBorder="1" applyAlignment="1">
      <alignment horizontal="center" vertical="center" wrapText="1"/>
    </xf>
    <xf numFmtId="166" fontId="2" fillId="0" borderId="2" xfId="0" applyNumberFormat="1" applyFont="1" applyBorder="1" applyAlignment="1">
      <alignment horizontal="center" vertical="center" wrapText="1"/>
    </xf>
    <xf numFmtId="166" fontId="2" fillId="0" borderId="19" xfId="0" applyNumberFormat="1" applyFont="1" applyBorder="1" applyAlignment="1">
      <alignment horizontal="center" vertical="center" wrapText="1"/>
    </xf>
    <xf numFmtId="10" fontId="2" fillId="10" borderId="28" xfId="2" applyNumberFormat="1" applyFont="1" applyFill="1" applyBorder="1" applyAlignment="1">
      <alignment horizontal="center" vertical="center" wrapText="1"/>
    </xf>
    <xf numFmtId="0" fontId="4" fillId="5" borderId="56" xfId="0" applyFont="1" applyFill="1" applyBorder="1" applyAlignment="1">
      <alignment horizontal="center" vertical="center" wrapText="1"/>
    </xf>
    <xf numFmtId="10" fontId="4" fillId="5" borderId="45" xfId="0" applyNumberFormat="1" applyFont="1" applyFill="1" applyBorder="1" applyAlignment="1">
      <alignment horizontal="center" vertical="center" wrapText="1"/>
    </xf>
    <xf numFmtId="167" fontId="2" fillId="0" borderId="4" xfId="0" applyNumberFormat="1" applyFont="1" applyBorder="1" applyAlignment="1">
      <alignment horizontal="center" vertical="center" wrapText="1"/>
    </xf>
    <xf numFmtId="167" fontId="2" fillId="0" borderId="59" xfId="0" applyNumberFormat="1" applyFont="1" applyBorder="1" applyAlignment="1">
      <alignment horizontal="center" vertical="center" wrapText="1"/>
    </xf>
    <xf numFmtId="166" fontId="2" fillId="7" borderId="0" xfId="0" applyNumberFormat="1" applyFont="1" applyFill="1" applyBorder="1" applyAlignment="1">
      <alignment horizontal="center" vertical="center" wrapText="1"/>
    </xf>
    <xf numFmtId="166" fontId="4" fillId="0" borderId="6" xfId="0" applyNumberFormat="1" applyFont="1" applyBorder="1" applyAlignment="1">
      <alignment horizontal="center" vertical="center" wrapText="1"/>
    </xf>
    <xf numFmtId="166" fontId="4" fillId="0" borderId="34" xfId="0" applyNumberFormat="1" applyFont="1" applyBorder="1" applyAlignment="1">
      <alignment horizontal="center" vertical="center" wrapText="1"/>
    </xf>
    <xf numFmtId="166" fontId="4" fillId="0" borderId="47" xfId="0" applyNumberFormat="1" applyFont="1" applyBorder="1" applyAlignment="1">
      <alignment horizontal="center" vertical="center" wrapText="1"/>
    </xf>
    <xf numFmtId="166" fontId="4" fillId="0" borderId="45" xfId="0" applyNumberFormat="1" applyFont="1" applyBorder="1" applyAlignment="1">
      <alignment horizontal="center" vertical="center" wrapText="1"/>
    </xf>
    <xf numFmtId="166" fontId="2" fillId="7" borderId="28" xfId="0" applyNumberFormat="1" applyFont="1" applyFill="1" applyBorder="1" applyAlignment="1">
      <alignment horizontal="center" vertical="center" wrapText="1"/>
    </xf>
    <xf numFmtId="166" fontId="2" fillId="7" borderId="30" xfId="0" applyNumberFormat="1" applyFont="1" applyFill="1" applyBorder="1" applyAlignment="1">
      <alignment horizontal="center" vertical="center" wrapText="1"/>
    </xf>
    <xf numFmtId="167" fontId="2" fillId="0" borderId="6" xfId="0" applyNumberFormat="1" applyFont="1" applyFill="1" applyBorder="1" applyAlignment="1">
      <alignment horizontal="center" vertical="center" wrapText="1"/>
    </xf>
    <xf numFmtId="167" fontId="2" fillId="0" borderId="47" xfId="0" applyNumberFormat="1" applyFont="1" applyFill="1" applyBorder="1" applyAlignment="1">
      <alignment horizontal="center" vertical="center" wrapText="1"/>
    </xf>
    <xf numFmtId="166" fontId="2" fillId="0" borderId="45"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166" fontId="2" fillId="0" borderId="57" xfId="0" applyNumberFormat="1" applyFont="1" applyBorder="1" applyAlignment="1">
      <alignment horizontal="center" vertical="center" wrapText="1"/>
    </xf>
    <xf numFmtId="10" fontId="2" fillId="0" borderId="49" xfId="0" applyNumberFormat="1" applyFont="1" applyBorder="1" applyAlignment="1">
      <alignment horizontal="center" vertical="center" wrapText="1"/>
    </xf>
    <xf numFmtId="166" fontId="2" fillId="0" borderId="52"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166" fontId="2" fillId="0" borderId="41" xfId="0" applyNumberFormat="1" applyFont="1" applyBorder="1" applyAlignment="1">
      <alignment horizontal="center" vertical="center" wrapText="1"/>
    </xf>
    <xf numFmtId="166" fontId="2" fillId="0" borderId="47" xfId="0" applyNumberFormat="1" applyFont="1" applyBorder="1" applyAlignment="1">
      <alignment horizontal="center" vertical="center" wrapText="1"/>
    </xf>
    <xf numFmtId="166" fontId="2" fillId="0" borderId="38"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166" fontId="4" fillId="0" borderId="46" xfId="0" applyNumberFormat="1" applyFont="1" applyBorder="1" applyAlignment="1">
      <alignment horizontal="center" vertical="center" wrapText="1"/>
    </xf>
    <xf numFmtId="166" fontId="4" fillId="7" borderId="0" xfId="0" applyNumberFormat="1"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5" xfId="0" applyFont="1" applyFill="1" applyBorder="1" applyAlignment="1">
      <alignment horizontal="center" vertical="center" wrapText="1"/>
    </xf>
    <xf numFmtId="166" fontId="2" fillId="0" borderId="5" xfId="0" applyNumberFormat="1" applyFont="1" applyBorder="1" applyAlignment="1">
      <alignment horizontal="center" vertical="center" wrapText="1"/>
    </xf>
    <xf numFmtId="166" fontId="2" fillId="0" borderId="32" xfId="0" applyNumberFormat="1" applyFont="1" applyBorder="1" applyAlignment="1">
      <alignment horizontal="center" vertical="center" wrapText="1"/>
    </xf>
    <xf numFmtId="0" fontId="4" fillId="5" borderId="58" xfId="0" applyFont="1" applyFill="1" applyBorder="1" applyAlignment="1">
      <alignment horizontal="center" vertical="center" wrapText="1"/>
    </xf>
    <xf numFmtId="0" fontId="4" fillId="5" borderId="21" xfId="0" applyFont="1" applyFill="1" applyBorder="1" applyAlignment="1">
      <alignment horizontal="center" vertical="center" wrapText="1"/>
    </xf>
    <xf numFmtId="166" fontId="4" fillId="0" borderId="13" xfId="0" applyNumberFormat="1" applyFont="1" applyFill="1" applyBorder="1" applyAlignment="1">
      <alignment horizontal="center" vertical="center" wrapText="1"/>
    </xf>
    <xf numFmtId="166" fontId="4" fillId="0" borderId="27" xfId="0" applyNumberFormat="1" applyFont="1" applyFill="1" applyBorder="1" applyAlignment="1">
      <alignment horizontal="center" vertical="center" wrapText="1"/>
    </xf>
    <xf numFmtId="166" fontId="4" fillId="0" borderId="41" xfId="0" applyNumberFormat="1" applyFont="1" applyFill="1" applyBorder="1" applyAlignment="1">
      <alignment horizontal="center" vertical="center" wrapText="1"/>
    </xf>
    <xf numFmtId="166" fontId="4" fillId="0" borderId="6" xfId="0" applyNumberFormat="1" applyFont="1" applyFill="1" applyBorder="1" applyAlignment="1">
      <alignment horizontal="center" vertical="center" wrapText="1"/>
    </xf>
    <xf numFmtId="166" fontId="4" fillId="0" borderId="49" xfId="0" applyNumberFormat="1" applyFont="1" applyFill="1" applyBorder="1" applyAlignment="1">
      <alignment horizontal="center" vertical="center" wrapText="1"/>
    </xf>
    <xf numFmtId="166" fontId="4" fillId="0" borderId="47" xfId="0" applyNumberFormat="1" applyFont="1" applyFill="1" applyBorder="1" applyAlignment="1">
      <alignment horizontal="center" vertical="center" wrapText="1"/>
    </xf>
    <xf numFmtId="166" fontId="4" fillId="0" borderId="38" xfId="0" applyNumberFormat="1" applyFont="1" applyFill="1" applyBorder="1" applyAlignment="1">
      <alignment horizontal="center" vertical="center" wrapText="1"/>
    </xf>
    <xf numFmtId="0" fontId="2" fillId="7" borderId="15" xfId="0" applyFont="1" applyFill="1" applyBorder="1" applyAlignment="1">
      <alignment vertical="center" wrapText="1"/>
    </xf>
    <xf numFmtId="0" fontId="21" fillId="0" borderId="0" xfId="0" applyFont="1"/>
    <xf numFmtId="0" fontId="2" fillId="7" borderId="21" xfId="0" applyFont="1" applyFill="1" applyBorder="1" applyAlignment="1">
      <alignment vertical="center" wrapText="1"/>
    </xf>
    <xf numFmtId="0" fontId="2" fillId="7" borderId="0" xfId="0" applyFont="1" applyFill="1" applyAlignment="1">
      <alignment vertical="center" wrapText="1"/>
    </xf>
    <xf numFmtId="0" fontId="2" fillId="0" borderId="0" xfId="0" applyFont="1" applyBorder="1" applyAlignment="1">
      <alignment horizontal="center" vertical="center" wrapText="1"/>
    </xf>
    <xf numFmtId="0" fontId="2" fillId="5" borderId="1" xfId="0" applyNumberFormat="1" applyFont="1" applyFill="1" applyBorder="1" applyAlignment="1">
      <alignment horizontal="center" vertical="center" wrapText="1"/>
    </xf>
    <xf numFmtId="9" fontId="2" fillId="10" borderId="1" xfId="0" applyNumberFormat="1" applyFont="1" applyFill="1" applyBorder="1" applyAlignment="1">
      <alignment horizontal="center" vertical="center" wrapText="1"/>
    </xf>
    <xf numFmtId="0" fontId="18" fillId="4" borderId="33" xfId="0" applyFont="1" applyFill="1" applyBorder="1" applyAlignment="1">
      <alignment horizontal="center" vertical="center" wrapText="1"/>
    </xf>
    <xf numFmtId="10" fontId="18" fillId="10" borderId="1" xfId="0" applyNumberFormat="1" applyFont="1" applyFill="1" applyBorder="1" applyAlignment="1">
      <alignment horizontal="center" vertical="center" wrapText="1"/>
    </xf>
    <xf numFmtId="0" fontId="19" fillId="4" borderId="33" xfId="0" applyFont="1" applyFill="1" applyBorder="1" applyAlignment="1">
      <alignment horizontal="center" vertical="center" wrapText="1"/>
    </xf>
    <xf numFmtId="10" fontId="19" fillId="4" borderId="1" xfId="0" applyNumberFormat="1"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1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0" fontId="2" fillId="10" borderId="1" xfId="0" applyNumberFormat="1" applyFont="1" applyFill="1" applyBorder="1" applyAlignment="1">
      <alignment horizontal="center" vertical="center" wrapText="1"/>
    </xf>
    <xf numFmtId="2" fontId="2" fillId="10" borderId="1" xfId="2"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166" fontId="2" fillId="10" borderId="1"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2" fillId="7" borderId="48" xfId="0" applyFont="1" applyFill="1" applyBorder="1" applyAlignment="1">
      <alignment vertical="center" wrapText="1"/>
    </xf>
    <xf numFmtId="0" fontId="2" fillId="7" borderId="7" xfId="0" applyFont="1" applyFill="1" applyBorder="1" applyAlignment="1">
      <alignment vertical="center" wrapText="1"/>
    </xf>
    <xf numFmtId="0" fontId="4" fillId="5" borderId="59"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2" fillId="0" borderId="14" xfId="0" applyFont="1" applyFill="1" applyBorder="1" applyAlignment="1">
      <alignment horizontal="center" vertical="center" wrapText="1"/>
    </xf>
    <xf numFmtId="166" fontId="4" fillId="0" borderId="46" xfId="0" applyNumberFormat="1" applyFont="1" applyFill="1" applyBorder="1" applyAlignment="1">
      <alignment horizontal="center" vertical="center" wrapText="1"/>
    </xf>
    <xf numFmtId="166" fontId="4" fillId="0" borderId="34" xfId="0" applyNumberFormat="1" applyFont="1" applyFill="1" applyBorder="1" applyAlignment="1">
      <alignment horizontal="center" vertical="center" wrapText="1"/>
    </xf>
    <xf numFmtId="166" fontId="4" fillId="0" borderId="21" xfId="0" applyNumberFormat="1" applyFont="1" applyFill="1" applyBorder="1" applyAlignment="1">
      <alignment horizontal="center" vertical="center" wrapText="1"/>
    </xf>
    <xf numFmtId="166" fontId="4" fillId="0" borderId="45" xfId="0"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0" fontId="20" fillId="7" borderId="0" xfId="0" applyFont="1" applyFill="1" applyBorder="1" applyAlignment="1">
      <alignment vertical="center" wrapText="1"/>
    </xf>
    <xf numFmtId="0" fontId="2" fillId="7" borderId="15" xfId="0" applyFont="1" applyFill="1" applyBorder="1" applyAlignment="1">
      <alignment horizontal="center" vertical="center" wrapText="1"/>
    </xf>
    <xf numFmtId="0" fontId="2" fillId="5" borderId="28" xfId="0" applyNumberFormat="1" applyFont="1" applyFill="1" applyBorder="1" applyAlignment="1">
      <alignment horizontal="center" vertical="center" wrapText="1"/>
    </xf>
    <xf numFmtId="10" fontId="2" fillId="5" borderId="28" xfId="0" applyNumberFormat="1" applyFont="1" applyFill="1" applyBorder="1" applyAlignment="1">
      <alignment horizontal="center" vertical="center" wrapText="1"/>
    </xf>
    <xf numFmtId="0" fontId="3" fillId="7" borderId="15" xfId="0" applyFont="1" applyFill="1" applyBorder="1" applyAlignment="1">
      <alignment horizontal="left" vertical="center" wrapText="1"/>
    </xf>
    <xf numFmtId="0" fontId="2" fillId="0" borderId="28" xfId="0" applyNumberFormat="1" applyFont="1" applyFill="1" applyBorder="1" applyAlignment="1">
      <alignment horizontal="center" vertical="center" wrapText="1"/>
    </xf>
    <xf numFmtId="10" fontId="2" fillId="10" borderId="28" xfId="0" applyNumberFormat="1" applyFont="1" applyFill="1" applyBorder="1" applyAlignment="1">
      <alignment horizontal="center" vertical="center" wrapText="1"/>
    </xf>
    <xf numFmtId="10" fontId="2" fillId="0" borderId="28" xfId="0" applyNumberFormat="1" applyFont="1" applyFill="1" applyBorder="1" applyAlignment="1">
      <alignment horizontal="center" vertical="center" wrapText="1"/>
    </xf>
    <xf numFmtId="10" fontId="4" fillId="2" borderId="28" xfId="0" applyNumberFormat="1" applyFont="1" applyFill="1" applyBorder="1" applyAlignment="1">
      <alignment horizontal="center" vertical="center" wrapText="1"/>
    </xf>
    <xf numFmtId="0" fontId="2" fillId="10" borderId="28" xfId="0" applyNumberFormat="1" applyFont="1" applyFill="1" applyBorder="1" applyAlignment="1">
      <alignment horizontal="center" vertical="center" wrapText="1"/>
    </xf>
    <xf numFmtId="9" fontId="2" fillId="10" borderId="28" xfId="0" applyNumberFormat="1" applyFont="1" applyFill="1" applyBorder="1" applyAlignment="1">
      <alignment horizontal="center" vertical="center" wrapText="1"/>
    </xf>
    <xf numFmtId="166" fontId="2" fillId="10" borderId="28" xfId="0" applyNumberFormat="1" applyFont="1" applyFill="1" applyBorder="1" applyAlignment="1">
      <alignment horizontal="center" vertical="center" wrapText="1"/>
    </xf>
    <xf numFmtId="0" fontId="21" fillId="0" borderId="0" xfId="0" applyFont="1" applyBorder="1"/>
    <xf numFmtId="0" fontId="21" fillId="0" borderId="15" xfId="0" applyFont="1" applyBorder="1"/>
    <xf numFmtId="0" fontId="2" fillId="7" borderId="21"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15" xfId="0" applyFont="1" applyFill="1" applyBorder="1" applyAlignment="1">
      <alignment vertical="center" wrapText="1"/>
    </xf>
    <xf numFmtId="0" fontId="0" fillId="0" borderId="15" xfId="0" applyBorder="1"/>
    <xf numFmtId="0" fontId="0" fillId="7" borderId="0" xfId="0" applyFill="1" applyBorder="1"/>
    <xf numFmtId="0" fontId="2" fillId="7" borderId="0" xfId="0" applyFont="1" applyFill="1" applyAlignment="1">
      <alignment horizontal="center" vertical="center" wrapText="1"/>
    </xf>
    <xf numFmtId="167" fontId="2" fillId="0" borderId="28" xfId="0" applyNumberFormat="1" applyFont="1" applyFill="1" applyBorder="1" applyAlignment="1">
      <alignment horizontal="center" vertical="center" wrapText="1"/>
    </xf>
    <xf numFmtId="167" fontId="2" fillId="0" borderId="30"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66" fontId="2" fillId="10" borderId="70" xfId="0" applyNumberFormat="1" applyFont="1" applyFill="1" applyBorder="1" applyAlignment="1">
      <alignment horizontal="center" vertical="center" wrapText="1"/>
    </xf>
    <xf numFmtId="0" fontId="2" fillId="5" borderId="34" xfId="0" applyNumberFormat="1" applyFont="1" applyFill="1" applyBorder="1" applyAlignment="1">
      <alignment horizontal="center" vertical="center" wrapText="1"/>
    </xf>
    <xf numFmtId="166" fontId="4" fillId="7" borderId="15" xfId="0" applyNumberFormat="1" applyFont="1" applyFill="1" applyBorder="1" applyAlignment="1">
      <alignment horizontal="center" vertical="center" wrapText="1"/>
    </xf>
    <xf numFmtId="167" fontId="2" fillId="7" borderId="38" xfId="0" applyNumberFormat="1" applyFont="1" applyFill="1" applyBorder="1" applyAlignment="1">
      <alignment horizontal="center" vertical="center" wrapText="1"/>
    </xf>
    <xf numFmtId="166" fontId="4" fillId="7" borderId="21" xfId="0" applyNumberFormat="1" applyFont="1" applyFill="1" applyBorder="1" applyAlignment="1">
      <alignment horizontal="center" vertical="center" wrapText="1"/>
    </xf>
    <xf numFmtId="0" fontId="2" fillId="7" borderId="58" xfId="0" applyFont="1" applyFill="1" applyBorder="1" applyAlignment="1">
      <alignment vertical="center" wrapText="1"/>
    </xf>
    <xf numFmtId="166" fontId="2" fillId="5" borderId="28" xfId="0" applyNumberFormat="1" applyFont="1" applyFill="1" applyBorder="1" applyAlignment="1">
      <alignment horizontal="center" vertical="center" wrapText="1"/>
    </xf>
    <xf numFmtId="0" fontId="4" fillId="7" borderId="0" xfId="0" applyFont="1" applyFill="1" applyBorder="1" applyAlignment="1">
      <alignment vertical="center" wrapText="1"/>
    </xf>
    <xf numFmtId="0" fontId="4" fillId="7" borderId="15" xfId="0" applyFont="1" applyFill="1" applyBorder="1" applyAlignment="1">
      <alignment vertical="center" wrapText="1"/>
    </xf>
    <xf numFmtId="0" fontId="2" fillId="7" borderId="46" xfId="0" applyFont="1" applyFill="1" applyBorder="1" applyAlignment="1">
      <alignment horizontal="center" vertical="center" wrapText="1"/>
    </xf>
    <xf numFmtId="0" fontId="2" fillId="0" borderId="15" xfId="0" applyFont="1" applyBorder="1" applyAlignment="1">
      <alignment horizontal="center" vertical="center" wrapText="1"/>
    </xf>
    <xf numFmtId="9" fontId="2" fillId="10" borderId="30" xfId="0" applyNumberFormat="1" applyFont="1" applyFill="1" applyBorder="1" applyAlignment="1">
      <alignment horizontal="center" vertical="center" wrapText="1"/>
    </xf>
    <xf numFmtId="0" fontId="6" fillId="7" borderId="0" xfId="0" applyFont="1" applyFill="1" applyAlignment="1">
      <alignment horizontal="center" vertical="center" wrapText="1"/>
    </xf>
    <xf numFmtId="165" fontId="2" fillId="0" borderId="1" xfId="1" applyNumberFormat="1" applyFont="1" applyBorder="1" applyAlignment="1">
      <alignment horizontal="center" vertical="center" wrapText="1"/>
    </xf>
    <xf numFmtId="0" fontId="2" fillId="2" borderId="1" xfId="0" applyFont="1" applyFill="1" applyBorder="1" applyAlignment="1">
      <alignment vertical="center" wrapText="1"/>
    </xf>
    <xf numFmtId="165" fontId="2" fillId="0" borderId="1" xfId="0" applyNumberFormat="1" applyFont="1" applyBorder="1" applyAlignment="1">
      <alignment horizontal="center" vertical="center" wrapText="1"/>
    </xf>
    <xf numFmtId="0" fontId="4" fillId="2" borderId="1" xfId="0" applyFont="1" applyFill="1" applyBorder="1" applyAlignment="1">
      <alignment vertical="center" wrapText="1"/>
    </xf>
    <xf numFmtId="165" fontId="4"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2" fillId="0" borderId="1" xfId="0" applyFont="1" applyFill="1" applyBorder="1" applyAlignment="1">
      <alignment vertical="center" wrapText="1"/>
    </xf>
    <xf numFmtId="10" fontId="2" fillId="2"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4" fillId="2" borderId="6" xfId="0" applyFont="1" applyFill="1" applyBorder="1" applyAlignment="1">
      <alignment vertical="center" wrapText="1"/>
    </xf>
    <xf numFmtId="166" fontId="4" fillId="2" borderId="6" xfId="0" applyNumberFormat="1" applyFont="1" applyFill="1" applyBorder="1" applyAlignment="1">
      <alignment horizontal="center" vertical="center" wrapText="1"/>
    </xf>
    <xf numFmtId="0" fontId="2" fillId="2" borderId="1" xfId="0" applyFont="1" applyFill="1" applyBorder="1" applyAlignment="1">
      <alignment horizontal="right" vertical="center" wrapText="1"/>
    </xf>
    <xf numFmtId="0" fontId="2" fillId="0" borderId="5" xfId="0" applyFont="1" applyBorder="1" applyAlignment="1">
      <alignment vertical="center" wrapText="1"/>
    </xf>
    <xf numFmtId="0" fontId="2" fillId="7" borderId="44" xfId="0" applyFont="1" applyFill="1" applyBorder="1" applyAlignment="1">
      <alignment vertical="center" wrapText="1"/>
    </xf>
    <xf numFmtId="0" fontId="4" fillId="2" borderId="16" xfId="0" applyFont="1" applyFill="1" applyBorder="1" applyAlignment="1">
      <alignment vertical="center" wrapText="1"/>
    </xf>
    <xf numFmtId="166" fontId="4" fillId="2" borderId="1" xfId="0" applyNumberFormat="1" applyFont="1" applyFill="1" applyBorder="1" applyAlignment="1">
      <alignment vertical="center" wrapText="1"/>
    </xf>
    <xf numFmtId="166" fontId="2" fillId="2" borderId="1" xfId="0" applyNumberFormat="1" applyFont="1" applyFill="1" applyBorder="1" applyAlignment="1">
      <alignment vertical="center" wrapText="1"/>
    </xf>
    <xf numFmtId="0" fontId="2" fillId="7" borderId="2" xfId="0" applyFont="1" applyFill="1" applyBorder="1" applyAlignment="1">
      <alignment vertical="center" wrapText="1"/>
    </xf>
    <xf numFmtId="0" fontId="2" fillId="7" borderId="3" xfId="0" applyFont="1" applyFill="1" applyBorder="1" applyAlignment="1">
      <alignment vertical="center" wrapText="1"/>
    </xf>
    <xf numFmtId="0" fontId="2" fillId="7" borderId="3" xfId="0"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0" fontId="4" fillId="0" borderId="1" xfId="0" applyFont="1" applyBorder="1" applyAlignment="1">
      <alignment vertical="center" wrapText="1"/>
    </xf>
    <xf numFmtId="166" fontId="2" fillId="0" borderId="36" xfId="0" applyNumberFormat="1" applyFont="1" applyBorder="1" applyAlignment="1">
      <alignment horizontal="center" vertical="center" wrapText="1"/>
    </xf>
    <xf numFmtId="166" fontId="4" fillId="0" borderId="21" xfId="0" applyNumberFormat="1" applyFont="1" applyBorder="1" applyAlignment="1">
      <alignment horizontal="center" vertical="center" wrapText="1"/>
    </xf>
    <xf numFmtId="0" fontId="0" fillId="0" borderId="0" xfId="0"/>
    <xf numFmtId="0" fontId="4" fillId="5" borderId="1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 xfId="0" applyFont="1" applyBorder="1" applyAlignment="1">
      <alignment vertical="center" wrapText="1"/>
    </xf>
    <xf numFmtId="0" fontId="0" fillId="7" borderId="0" xfId="0" applyFill="1" applyBorder="1" applyAlignment="1">
      <alignment horizontal="center" vertical="center"/>
    </xf>
    <xf numFmtId="0" fontId="0" fillId="7" borderId="7" xfId="0" applyFill="1" applyBorder="1" applyAlignment="1">
      <alignment horizontal="center" vertical="center"/>
    </xf>
    <xf numFmtId="166" fontId="2" fillId="0" borderId="1" xfId="0" applyNumberFormat="1" applyFont="1" applyFill="1" applyBorder="1" applyAlignment="1">
      <alignment horizontal="center" vertical="center"/>
    </xf>
    <xf numFmtId="166" fontId="2" fillId="0" borderId="1" xfId="0" applyNumberFormat="1" applyFont="1" applyBorder="1" applyAlignment="1">
      <alignment horizontal="center" vertical="center" wrapText="1"/>
    </xf>
    <xf numFmtId="0" fontId="0" fillId="0" borderId="1" xfId="0" applyFill="1" applyBorder="1" applyAlignment="1">
      <alignment horizontal="center" vertical="center"/>
    </xf>
    <xf numFmtId="0" fontId="2" fillId="0" borderId="69" xfId="0" applyFont="1" applyFill="1" applyBorder="1" applyAlignment="1">
      <alignment horizontal="center" vertical="center" wrapText="1"/>
    </xf>
    <xf numFmtId="0" fontId="2" fillId="0" borderId="40" xfId="0" applyFont="1" applyFill="1" applyBorder="1" applyAlignment="1">
      <alignment horizontal="center" vertical="center" wrapText="1"/>
    </xf>
    <xf numFmtId="166" fontId="2" fillId="0" borderId="27"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166" fontId="2" fillId="0" borderId="3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7" xfId="0" applyFont="1" applyFill="1" applyBorder="1" applyAlignment="1">
      <alignment horizontal="center" vertical="center" wrapText="1"/>
    </xf>
    <xf numFmtId="166"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9" xfId="0" applyFont="1" applyFill="1" applyBorder="1" applyAlignment="1">
      <alignment horizontal="center" vertical="center" wrapText="1"/>
    </xf>
    <xf numFmtId="166" fontId="2" fillId="0" borderId="29"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9" fillId="11" borderId="1" xfId="0" applyFont="1" applyFill="1" applyBorder="1" applyAlignment="1">
      <alignment horizontal="center" vertical="center" wrapText="1"/>
    </xf>
    <xf numFmtId="166" fontId="12" fillId="0" borderId="1" xfId="5" applyNumberFormat="1" applyFont="1" applyFill="1" applyBorder="1" applyAlignment="1">
      <alignment horizontal="center" vertical="center" wrapText="1"/>
    </xf>
    <xf numFmtId="166" fontId="8" fillId="0" borderId="1" xfId="6" applyNumberFormat="1" applyFont="1" applyFill="1" applyBorder="1" applyAlignment="1">
      <alignment horizontal="center" vertical="center" wrapText="1"/>
    </xf>
    <xf numFmtId="0" fontId="22" fillId="9" borderId="0" xfId="0" applyFont="1" applyFill="1" applyAlignment="1">
      <alignment horizontal="center" vertical="center" wrapText="1"/>
    </xf>
    <xf numFmtId="0" fontId="4" fillId="5" borderId="62"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5" borderId="6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20" fillId="5" borderId="51" xfId="0" applyFont="1" applyFill="1" applyBorder="1" applyAlignment="1">
      <alignment horizontal="center" vertical="center" wrapText="1"/>
    </xf>
    <xf numFmtId="0" fontId="20" fillId="5" borderId="52" xfId="0" applyFont="1" applyFill="1" applyBorder="1" applyAlignment="1">
      <alignment horizontal="center" vertical="center" wrapText="1"/>
    </xf>
    <xf numFmtId="0" fontId="20" fillId="5" borderId="53" xfId="0" applyFont="1" applyFill="1" applyBorder="1" applyAlignment="1">
      <alignment horizontal="center" vertical="center" wrapText="1"/>
    </xf>
    <xf numFmtId="0" fontId="20" fillId="5" borderId="39" xfId="0" applyFont="1" applyFill="1" applyBorder="1" applyAlignment="1">
      <alignment horizontal="center" vertical="center" wrapText="1"/>
    </xf>
    <xf numFmtId="0" fontId="20" fillId="5" borderId="6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4" fillId="5" borderId="63"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3" fillId="7" borderId="66" xfId="0" applyFont="1" applyFill="1" applyBorder="1" applyAlignment="1">
      <alignment horizontal="left" vertical="center" wrapText="1"/>
    </xf>
    <xf numFmtId="0" fontId="3" fillId="7" borderId="43" xfId="0" applyFont="1" applyFill="1" applyBorder="1" applyAlignment="1">
      <alignment horizontal="left" vertical="center" wrapText="1"/>
    </xf>
    <xf numFmtId="0" fontId="3" fillId="7" borderId="77" xfId="0" applyFont="1" applyFill="1" applyBorder="1" applyAlignment="1">
      <alignment horizontal="left" vertical="center" wrapText="1"/>
    </xf>
    <xf numFmtId="0" fontId="3" fillId="7" borderId="7"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15" xfId="0" applyFont="1" applyFill="1" applyBorder="1" applyAlignment="1">
      <alignment horizontal="left" vertical="center" wrapText="1"/>
    </xf>
    <xf numFmtId="0" fontId="3" fillId="7" borderId="55"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7" borderId="46"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46"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2" fillId="5" borderId="33"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5" borderId="42" xfId="0" applyNumberFormat="1" applyFont="1" applyFill="1" applyBorder="1" applyAlignment="1">
      <alignment horizontal="center" vertical="center" wrapText="1"/>
    </xf>
    <xf numFmtId="0" fontId="2" fillId="5" borderId="43" xfId="0" applyNumberFormat="1" applyFont="1" applyFill="1" applyBorder="1" applyAlignment="1">
      <alignment horizontal="center" vertical="center" wrapText="1"/>
    </xf>
    <xf numFmtId="0" fontId="2" fillId="5" borderId="44" xfId="0" applyNumberFormat="1" applyFont="1" applyFill="1" applyBorder="1" applyAlignment="1">
      <alignment horizontal="center" vertical="center" wrapText="1"/>
    </xf>
    <xf numFmtId="0" fontId="2" fillId="5" borderId="13" xfId="0" applyNumberFormat="1" applyFont="1" applyFill="1" applyBorder="1" applyAlignment="1">
      <alignment horizontal="center" vertical="center" wrapText="1"/>
    </xf>
    <xf numFmtId="0" fontId="2" fillId="5" borderId="41" xfId="0" applyNumberFormat="1" applyFont="1" applyFill="1" applyBorder="1" applyAlignment="1">
      <alignment horizontal="center" vertical="center" wrapText="1"/>
    </xf>
    <xf numFmtId="0" fontId="2" fillId="5" borderId="16"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2" fillId="5" borderId="12" xfId="0" applyFont="1" applyFill="1" applyBorder="1" applyAlignment="1">
      <alignment horizontal="center" vertical="center" wrapText="1"/>
    </xf>
    <xf numFmtId="0" fontId="4" fillId="0" borderId="6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3" xfId="0" applyFont="1" applyBorder="1" applyAlignment="1">
      <alignment horizontal="center" vertical="center" wrapText="1"/>
    </xf>
    <xf numFmtId="0" fontId="2" fillId="5" borderId="1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6" borderId="61"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2" fillId="5" borderId="5" xfId="0" applyNumberFormat="1" applyFont="1" applyFill="1" applyBorder="1" applyAlignment="1">
      <alignment horizontal="center" vertical="center" wrapText="1"/>
    </xf>
    <xf numFmtId="0" fontId="2" fillId="5" borderId="6" xfId="0" applyNumberFormat="1" applyFont="1" applyFill="1" applyBorder="1" applyAlignment="1">
      <alignment horizontal="center" vertical="center" wrapText="1"/>
    </xf>
    <xf numFmtId="0" fontId="2" fillId="5" borderId="77" xfId="0" applyNumberFormat="1" applyFont="1" applyFill="1" applyBorder="1" applyAlignment="1">
      <alignment horizontal="center" vertical="center" wrapText="1"/>
    </xf>
    <xf numFmtId="0" fontId="2" fillId="5" borderId="46" xfId="0" applyNumberFormat="1" applyFont="1" applyFill="1" applyBorder="1" applyAlignment="1">
      <alignment horizontal="center" vertical="center" wrapText="1"/>
    </xf>
    <xf numFmtId="0" fontId="2" fillId="5" borderId="67"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48" xfId="0" applyNumberFormat="1" applyFont="1" applyFill="1" applyBorder="1" applyAlignment="1">
      <alignment horizontal="center" vertical="center" wrapText="1"/>
    </xf>
    <xf numFmtId="0" fontId="2" fillId="5" borderId="0" xfId="0" applyNumberFormat="1" applyFont="1" applyFill="1" applyBorder="1" applyAlignment="1">
      <alignment horizontal="center" vertical="center" wrapText="1"/>
    </xf>
    <xf numFmtId="0" fontId="2" fillId="5" borderId="50" xfId="0" applyNumberFormat="1" applyFont="1" applyFill="1" applyBorder="1" applyAlignment="1">
      <alignment horizontal="center" vertical="center" wrapText="1"/>
    </xf>
    <xf numFmtId="0" fontId="3" fillId="0" borderId="66" xfId="0" applyFont="1" applyBorder="1" applyAlignment="1">
      <alignment horizontal="left" vertical="center" wrapText="1"/>
    </xf>
    <xf numFmtId="0" fontId="3" fillId="0" borderId="43" xfId="0" applyFont="1" applyBorder="1" applyAlignment="1">
      <alignment horizontal="left" vertical="center" wrapText="1"/>
    </xf>
    <xf numFmtId="0" fontId="3" fillId="0" borderId="77" xfId="0" applyFont="1" applyBorder="1" applyAlignment="1">
      <alignment horizontal="left" vertical="center" wrapText="1"/>
    </xf>
    <xf numFmtId="0" fontId="4" fillId="6" borderId="55" xfId="0" applyFont="1" applyFill="1" applyBorder="1" applyAlignment="1">
      <alignment horizontal="center" vertical="center" wrapText="1"/>
    </xf>
    <xf numFmtId="0" fontId="4" fillId="6" borderId="41"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2" fillId="5" borderId="67" xfId="0" applyNumberFormat="1" applyFont="1" applyFill="1" applyBorder="1" applyAlignment="1">
      <alignment horizontal="center" vertical="center" wrapText="1"/>
    </xf>
    <xf numFmtId="0" fontId="2" fillId="5" borderId="12"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7" borderId="55" xfId="0" applyFont="1" applyFill="1" applyBorder="1" applyAlignment="1">
      <alignment horizontal="left" vertical="center" wrapText="1"/>
    </xf>
    <xf numFmtId="0" fontId="2" fillId="7" borderId="41" xfId="0" applyFont="1" applyFill="1" applyBorder="1" applyAlignment="1">
      <alignment horizontal="left" vertical="center" wrapText="1"/>
    </xf>
    <xf numFmtId="0" fontId="2" fillId="7" borderId="46"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2" fillId="5" borderId="28" xfId="0" applyNumberFormat="1"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3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1" xfId="0" applyFont="1" applyBorder="1" applyAlignment="1">
      <alignment horizontal="center" vertical="center" wrapText="1"/>
    </xf>
    <xf numFmtId="10" fontId="18" fillId="10" borderId="1" xfId="0" applyNumberFormat="1"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1"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8" xfId="0" applyFont="1"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2" fillId="7" borderId="43" xfId="0" applyFont="1" applyFill="1" applyBorder="1" applyAlignment="1">
      <alignment horizontal="left" vertical="center" wrapText="1"/>
    </xf>
    <xf numFmtId="0" fontId="2" fillId="7" borderId="77" xfId="0" applyFont="1" applyFill="1" applyBorder="1" applyAlignment="1">
      <alignment horizontal="left" vertical="center" wrapText="1"/>
    </xf>
    <xf numFmtId="0" fontId="2" fillId="5" borderId="49" xfId="0" applyNumberFormat="1" applyFont="1" applyFill="1" applyBorder="1" applyAlignment="1">
      <alignment horizontal="center" vertical="center" wrapText="1"/>
    </xf>
    <xf numFmtId="0" fontId="2" fillId="5" borderId="38" xfId="0" applyNumberFormat="1" applyFont="1" applyFill="1" applyBorder="1" applyAlignment="1">
      <alignment horizontal="center" vertical="center" wrapText="1"/>
    </xf>
    <xf numFmtId="0" fontId="2" fillId="5" borderId="54" xfId="0" applyNumberFormat="1"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5" borderId="42" xfId="0" applyNumberFormat="1" applyFill="1" applyBorder="1" applyAlignment="1">
      <alignment horizontal="center" vertical="center" wrapText="1"/>
    </xf>
    <xf numFmtId="0" fontId="0" fillId="5" borderId="43" xfId="0" applyNumberFormat="1" applyFill="1" applyBorder="1" applyAlignment="1">
      <alignment horizontal="center" vertical="center" wrapText="1"/>
    </xf>
    <xf numFmtId="0" fontId="0" fillId="5" borderId="44" xfId="0" applyNumberFormat="1" applyFill="1" applyBorder="1" applyAlignment="1">
      <alignment horizontal="center" vertical="center" wrapText="1"/>
    </xf>
    <xf numFmtId="0" fontId="0" fillId="5" borderId="13" xfId="0" applyNumberFormat="1" applyFill="1" applyBorder="1" applyAlignment="1">
      <alignment horizontal="center" vertical="center" wrapText="1"/>
    </xf>
    <xf numFmtId="0" fontId="0" fillId="5" borderId="41" xfId="0" applyNumberFormat="1" applyFill="1" applyBorder="1" applyAlignment="1">
      <alignment horizontal="center" vertical="center" wrapText="1"/>
    </xf>
    <xf numFmtId="0" fontId="0" fillId="5" borderId="16" xfId="0" applyNumberFormat="1" applyFill="1" applyBorder="1" applyAlignment="1">
      <alignment horizontal="center" vertical="center" wrapText="1"/>
    </xf>
    <xf numFmtId="0" fontId="2" fillId="5" borderId="6"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12" borderId="1" xfId="5" applyFont="1" applyFill="1" applyBorder="1" applyAlignment="1">
      <alignment horizontal="center" vertical="center"/>
    </xf>
    <xf numFmtId="0" fontId="9" fillId="11" borderId="1" xfId="5" applyFont="1" applyFill="1" applyBorder="1" applyAlignment="1">
      <alignment horizontal="center" vertical="center"/>
    </xf>
    <xf numFmtId="0" fontId="11" fillId="11" borderId="1" xfId="5" applyFont="1" applyFill="1" applyBorder="1" applyAlignment="1">
      <alignment horizontal="center" vertical="center" textRotation="90"/>
    </xf>
    <xf numFmtId="0" fontId="9" fillId="11" borderId="1" xfId="5" applyFont="1" applyFill="1" applyBorder="1" applyAlignment="1">
      <alignment horizontal="right" vertical="center" wrapText="1"/>
    </xf>
    <xf numFmtId="0" fontId="13" fillId="11" borderId="1" xfId="5" applyFont="1" applyFill="1" applyBorder="1" applyAlignment="1">
      <alignment horizontal="center" vertical="center" wrapText="1"/>
    </xf>
    <xf numFmtId="0" fontId="14" fillId="0" borderId="1" xfId="5" applyFont="1" applyBorder="1" applyAlignment="1">
      <alignment horizontal="center" vertical="center" wrapText="1"/>
    </xf>
    <xf numFmtId="0" fontId="13" fillId="13" borderId="1" xfId="5" applyFont="1" applyFill="1" applyBorder="1" applyAlignment="1">
      <alignment horizontal="center" vertical="center" wrapText="1"/>
    </xf>
    <xf numFmtId="0" fontId="13" fillId="13" borderId="2" xfId="5" applyFont="1" applyFill="1" applyBorder="1" applyAlignment="1">
      <alignment horizontal="center" vertical="center" wrapText="1"/>
    </xf>
    <xf numFmtId="0" fontId="13" fillId="13" borderId="3" xfId="5" applyFont="1" applyFill="1" applyBorder="1" applyAlignment="1">
      <alignment horizontal="center" vertical="center" wrapText="1"/>
    </xf>
    <xf numFmtId="0" fontId="13" fillId="13" borderId="4" xfId="5" applyFont="1" applyFill="1" applyBorder="1" applyAlignment="1">
      <alignment horizontal="center" vertical="center" wrapText="1"/>
    </xf>
    <xf numFmtId="0" fontId="13" fillId="0" borderId="1" xfId="5" applyFont="1" applyBorder="1" applyAlignment="1">
      <alignment horizontal="center" vertical="center" wrapText="1"/>
    </xf>
    <xf numFmtId="0" fontId="9" fillId="11" borderId="1" xfId="5" applyFont="1" applyFill="1" applyBorder="1" applyAlignment="1">
      <alignment horizontal="center" vertical="center" wrapText="1"/>
    </xf>
    <xf numFmtId="0" fontId="10" fillId="7" borderId="0" xfId="5" applyFont="1" applyFill="1" applyAlignment="1">
      <alignment horizontal="center" vertical="center" wrapText="1"/>
    </xf>
    <xf numFmtId="0" fontId="10" fillId="7" borderId="68" xfId="5" applyFont="1" applyFill="1" applyBorder="1" applyAlignment="1">
      <alignment horizontal="center"/>
    </xf>
    <xf numFmtId="0" fontId="10" fillId="7" borderId="23" xfId="5" applyFont="1" applyFill="1" applyBorder="1" applyAlignment="1">
      <alignment horizontal="center" vertical="center" wrapText="1"/>
    </xf>
    <xf numFmtId="10" fontId="2" fillId="7" borderId="23" xfId="0" applyNumberFormat="1" applyFont="1" applyFill="1" applyBorder="1" applyAlignment="1">
      <alignment horizontal="center" vertical="center" wrapText="1"/>
    </xf>
    <xf numFmtId="0" fontId="10" fillId="7" borderId="38" xfId="5" applyFont="1" applyFill="1" applyBorder="1" applyAlignment="1">
      <alignment horizontal="center" vertical="center" wrapText="1"/>
    </xf>
    <xf numFmtId="49" fontId="2" fillId="7" borderId="0" xfId="0" applyNumberFormat="1" applyFont="1" applyFill="1" applyBorder="1" applyAlignment="1">
      <alignment horizontal="left"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0" xfId="0" applyFont="1" applyAlignment="1">
      <alignment horizontal="center" vertical="center"/>
    </xf>
    <xf numFmtId="0" fontId="18" fillId="0" borderId="1" xfId="0" applyFont="1" applyBorder="1" applyAlignment="1">
      <alignment horizontal="left" vertical="center" wrapText="1"/>
    </xf>
    <xf numFmtId="0" fontId="4" fillId="7" borderId="69"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6" fillId="0" borderId="76" xfId="0" applyFont="1" applyBorder="1" applyAlignment="1">
      <alignment horizontal="left" vertical="center" wrapText="1"/>
    </xf>
    <xf numFmtId="166" fontId="8" fillId="7" borderId="1" xfId="6" applyNumberFormat="1" applyFont="1" applyFill="1" applyBorder="1" applyAlignment="1">
      <alignment horizontal="center" vertical="center" wrapText="1"/>
    </xf>
    <xf numFmtId="166" fontId="13" fillId="13" borderId="1" xfId="5" applyNumberFormat="1" applyFont="1" applyFill="1" applyBorder="1" applyAlignment="1">
      <alignment horizontal="center" vertical="center" wrapText="1"/>
    </xf>
  </cellXfs>
  <cellStyles count="10">
    <cellStyle name="Moeda" xfId="1" builtinId="4"/>
    <cellStyle name="Moeda 2" xfId="6"/>
    <cellStyle name="Normal" xfId="0" builtinId="0"/>
    <cellStyle name="Normal 3" xfId="5"/>
    <cellStyle name="Normal 3 2" xfId="7"/>
    <cellStyle name="Porcentagem" xfId="2" builtinId="5"/>
    <cellStyle name="Vírgula 2" xfId="3"/>
    <cellStyle name="Vírgula 2 2" xfId="8"/>
    <cellStyle name="Vírgula 3" xfId="4"/>
    <cellStyle name="Vírgula 3 2" xfId="9"/>
  </cellStyles>
  <dxfs count="0"/>
  <tableStyles count="0" defaultTableStyle="TableStyleMedium2" defaultPivotStyle="PivotStyleLight16"/>
  <colors>
    <mruColors>
      <color rgb="FFFF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0"/>
  <sheetViews>
    <sheetView topLeftCell="A960" zoomScaleNormal="100" workbookViewId="0">
      <selection activeCell="E990" sqref="E990"/>
    </sheetView>
  </sheetViews>
  <sheetFormatPr defaultRowHeight="15.75" x14ac:dyDescent="0.25"/>
  <cols>
    <col min="1" max="1" width="25.7109375" style="103" customWidth="1"/>
    <col min="2" max="2" width="35.28515625" style="103" customWidth="1"/>
    <col min="3" max="3" width="37.28515625" style="103" customWidth="1"/>
    <col min="4" max="4" width="41.28515625" style="103" customWidth="1"/>
    <col min="5" max="5" width="26.140625" style="103" customWidth="1"/>
    <col min="6" max="6" width="21.7109375" style="103" customWidth="1"/>
    <col min="7" max="7" width="23.7109375" style="103" customWidth="1"/>
    <col min="8" max="8" width="24.5703125" style="104" bestFit="1" customWidth="1"/>
  </cols>
  <sheetData>
    <row r="1" spans="1:8" ht="15.75" customHeight="1" x14ac:dyDescent="0.25">
      <c r="A1" s="345" t="s">
        <v>112</v>
      </c>
      <c r="B1" s="345"/>
      <c r="C1" s="345"/>
      <c r="D1" s="345"/>
      <c r="E1" s="345"/>
      <c r="F1" s="345"/>
      <c r="G1" s="345"/>
      <c r="H1" s="1"/>
    </row>
    <row r="2" spans="1:8" ht="15.75" customHeight="1" x14ac:dyDescent="0.25">
      <c r="A2" s="345" t="s">
        <v>113</v>
      </c>
      <c r="B2" s="345"/>
      <c r="C2" s="345"/>
      <c r="D2" s="345"/>
      <c r="E2" s="345"/>
      <c r="F2" s="345"/>
      <c r="G2" s="345"/>
      <c r="H2" s="1"/>
    </row>
    <row r="3" spans="1:8" ht="16.5" thickBot="1" x14ac:dyDescent="0.3">
      <c r="A3" s="19"/>
      <c r="B3" s="19"/>
      <c r="C3" s="19"/>
      <c r="D3" s="19"/>
      <c r="E3" s="19"/>
      <c r="F3" s="19"/>
      <c r="G3" s="19"/>
      <c r="H3" s="1"/>
    </row>
    <row r="4" spans="1:8" ht="24.75" customHeight="1" thickBot="1" x14ac:dyDescent="0.3">
      <c r="A4" s="7"/>
      <c r="B4" s="292" t="s">
        <v>283</v>
      </c>
      <c r="C4" s="19"/>
      <c r="D4" s="19"/>
      <c r="E4" s="19"/>
      <c r="F4" s="19"/>
      <c r="G4" s="19"/>
      <c r="H4" s="1"/>
    </row>
    <row r="5" spans="1:8" ht="16.5" thickBot="1" x14ac:dyDescent="0.3">
      <c r="A5" s="19"/>
      <c r="B5" s="19"/>
      <c r="C5" s="19"/>
      <c r="D5" s="19"/>
      <c r="E5" s="19"/>
      <c r="F5" s="19"/>
      <c r="G5" s="19"/>
      <c r="H5" s="228"/>
    </row>
    <row r="6" spans="1:8" ht="25.5" customHeight="1" x14ac:dyDescent="0.25">
      <c r="A6" s="354" t="s">
        <v>14</v>
      </c>
      <c r="B6" s="355"/>
      <c r="C6" s="355"/>
      <c r="D6" s="355"/>
      <c r="E6" s="355"/>
      <c r="F6" s="355"/>
      <c r="G6" s="356"/>
      <c r="H6" s="275"/>
    </row>
    <row r="7" spans="1:8" x14ac:dyDescent="0.25">
      <c r="A7" s="366" t="s">
        <v>333</v>
      </c>
      <c r="B7" s="367"/>
      <c r="C7" s="367"/>
      <c r="D7" s="367"/>
      <c r="E7" s="367"/>
      <c r="F7" s="367"/>
      <c r="G7" s="368"/>
      <c r="H7" s="29"/>
    </row>
    <row r="8" spans="1:8" x14ac:dyDescent="0.25">
      <c r="A8" s="366" t="s">
        <v>334</v>
      </c>
      <c r="B8" s="367"/>
      <c r="C8" s="367"/>
      <c r="D8" s="367"/>
      <c r="E8" s="367"/>
      <c r="F8" s="367"/>
      <c r="G8" s="368"/>
      <c r="H8" s="29"/>
    </row>
    <row r="9" spans="1:8" x14ac:dyDescent="0.25">
      <c r="A9" s="378" t="s">
        <v>17</v>
      </c>
      <c r="B9" s="391" t="s">
        <v>165</v>
      </c>
      <c r="C9" s="392" t="s">
        <v>171</v>
      </c>
      <c r="D9" s="392"/>
      <c r="E9" s="392"/>
      <c r="F9" s="392"/>
      <c r="G9" s="432"/>
      <c r="H9" s="29"/>
    </row>
    <row r="10" spans="1:8" x14ac:dyDescent="0.25">
      <c r="A10" s="378" t="s">
        <v>114</v>
      </c>
      <c r="B10" s="391"/>
      <c r="C10" s="392"/>
      <c r="D10" s="392"/>
      <c r="E10" s="392"/>
      <c r="F10" s="392"/>
      <c r="G10" s="432"/>
      <c r="H10" s="29"/>
    </row>
    <row r="11" spans="1:8" x14ac:dyDescent="0.25">
      <c r="A11" s="429" t="s">
        <v>115</v>
      </c>
      <c r="B11" s="430"/>
      <c r="C11" s="430"/>
      <c r="D11" s="430"/>
      <c r="E11" s="430"/>
      <c r="F11" s="430"/>
      <c r="G11" s="431"/>
      <c r="H11" s="29"/>
    </row>
    <row r="12" spans="1:8" ht="16.5" thickBot="1" x14ac:dyDescent="0.3">
      <c r="A12" s="25"/>
      <c r="B12" s="16"/>
      <c r="C12" s="16"/>
      <c r="D12" s="16"/>
      <c r="E12" s="16"/>
      <c r="F12" s="16"/>
      <c r="G12" s="257"/>
      <c r="H12" s="29"/>
    </row>
    <row r="13" spans="1:8" ht="16.5" thickBot="1" x14ac:dyDescent="0.3">
      <c r="A13" s="433" t="s">
        <v>114</v>
      </c>
      <c r="B13" s="434"/>
      <c r="C13" s="3" t="s">
        <v>116</v>
      </c>
      <c r="D13" s="435" t="s">
        <v>117</v>
      </c>
      <c r="E13" s="16"/>
      <c r="F13" s="16"/>
      <c r="G13" s="257"/>
      <c r="H13" s="29"/>
    </row>
    <row r="14" spans="1:8" x14ac:dyDescent="0.25">
      <c r="A14" s="2" t="s">
        <v>118</v>
      </c>
      <c r="B14" s="137">
        <v>1043.75</v>
      </c>
      <c r="C14" s="138">
        <v>4</v>
      </c>
      <c r="D14" s="436"/>
      <c r="E14" s="16"/>
      <c r="F14" s="16"/>
      <c r="G14" s="257"/>
      <c r="H14" s="29"/>
    </row>
    <row r="15" spans="1:8" x14ac:dyDescent="0.25">
      <c r="A15" s="2" t="s">
        <v>119</v>
      </c>
      <c r="B15" s="137">
        <v>1676.7</v>
      </c>
      <c r="C15" s="139">
        <v>1</v>
      </c>
      <c r="D15" s="436"/>
      <c r="E15" s="16"/>
      <c r="F15" s="16"/>
      <c r="G15" s="257"/>
      <c r="H15" s="29"/>
    </row>
    <row r="16" spans="1:8" x14ac:dyDescent="0.25">
      <c r="A16" s="2" t="s">
        <v>120</v>
      </c>
      <c r="B16" s="137">
        <v>1676.7</v>
      </c>
      <c r="C16" s="139">
        <v>2</v>
      </c>
      <c r="D16" s="436"/>
      <c r="E16" s="16"/>
      <c r="F16" s="16"/>
      <c r="G16" s="257"/>
      <c r="H16" s="29"/>
    </row>
    <row r="17" spans="1:8" x14ac:dyDescent="0.25">
      <c r="A17" s="2" t="s">
        <v>121</v>
      </c>
      <c r="B17" s="137">
        <v>1676.7</v>
      </c>
      <c r="C17" s="139">
        <v>2</v>
      </c>
      <c r="D17" s="436"/>
      <c r="E17" s="16"/>
      <c r="F17" s="16"/>
      <c r="G17" s="257"/>
      <c r="H17" s="29"/>
    </row>
    <row r="18" spans="1:8" x14ac:dyDescent="0.25">
      <c r="A18" s="2" t="s">
        <v>122</v>
      </c>
      <c r="B18" s="137">
        <v>1676.7</v>
      </c>
      <c r="C18" s="139">
        <v>1</v>
      </c>
      <c r="D18" s="436"/>
      <c r="E18" s="16"/>
      <c r="F18" s="16"/>
      <c r="G18" s="257"/>
      <c r="H18" s="29"/>
    </row>
    <row r="19" spans="1:8" x14ac:dyDescent="0.25">
      <c r="A19" s="2" t="s">
        <v>123</v>
      </c>
      <c r="B19" s="137">
        <v>1676.7</v>
      </c>
      <c r="C19" s="139">
        <v>1</v>
      </c>
      <c r="D19" s="436"/>
      <c r="E19" s="16"/>
      <c r="F19" s="16"/>
      <c r="G19" s="257"/>
      <c r="H19" s="29"/>
    </row>
    <row r="20" spans="1:8" x14ac:dyDescent="0.25">
      <c r="A20" s="2" t="s">
        <v>124</v>
      </c>
      <c r="B20" s="137">
        <v>2293.5300000000002</v>
      </c>
      <c r="C20" s="139">
        <v>2</v>
      </c>
      <c r="D20" s="436"/>
      <c r="E20" s="16"/>
      <c r="F20" s="16"/>
      <c r="G20" s="257"/>
      <c r="H20" s="29"/>
    </row>
    <row r="21" spans="1:8" x14ac:dyDescent="0.25">
      <c r="A21" s="2" t="s">
        <v>125</v>
      </c>
      <c r="B21" s="137">
        <v>2580.2399999999998</v>
      </c>
      <c r="C21" s="139">
        <v>1</v>
      </c>
      <c r="D21" s="436"/>
      <c r="E21" s="16"/>
      <c r="F21" s="229"/>
      <c r="G21" s="257"/>
      <c r="H21" s="29"/>
    </row>
    <row r="22" spans="1:8" ht="16.5" thickBot="1" x14ac:dyDescent="0.3">
      <c r="A22" s="20"/>
      <c r="B22" s="140"/>
      <c r="C22" s="141"/>
      <c r="D22" s="437"/>
      <c r="E22" s="16"/>
      <c r="F22" s="16"/>
      <c r="G22" s="257"/>
      <c r="H22" s="29"/>
    </row>
    <row r="23" spans="1:8" x14ac:dyDescent="0.25">
      <c r="A23" s="25"/>
      <c r="B23" s="142" t="s">
        <v>28</v>
      </c>
      <c r="C23" s="143">
        <f>SUM(C14:C22)</f>
        <v>14</v>
      </c>
      <c r="D23" s="16"/>
      <c r="E23" s="16"/>
      <c r="F23" s="16"/>
      <c r="G23" s="257"/>
      <c r="H23" s="29"/>
    </row>
    <row r="24" spans="1:8" x14ac:dyDescent="0.25">
      <c r="A24" s="25"/>
      <c r="B24" s="16"/>
      <c r="C24" s="15"/>
      <c r="D24" s="16"/>
      <c r="E24" s="16"/>
      <c r="F24" s="16"/>
      <c r="G24" s="257"/>
      <c r="H24" s="29"/>
    </row>
    <row r="25" spans="1:8" x14ac:dyDescent="0.25">
      <c r="A25" s="378" t="s">
        <v>18</v>
      </c>
      <c r="B25" s="391" t="s">
        <v>130</v>
      </c>
      <c r="C25" s="392" t="s">
        <v>162</v>
      </c>
      <c r="D25" s="386" t="s">
        <v>184</v>
      </c>
      <c r="E25" s="386"/>
      <c r="F25" s="387"/>
      <c r="G25" s="258" t="s">
        <v>160</v>
      </c>
      <c r="H25" s="29"/>
    </row>
    <row r="26" spans="1:8" x14ac:dyDescent="0.25">
      <c r="A26" s="378"/>
      <c r="B26" s="391"/>
      <c r="C26" s="392"/>
      <c r="D26" s="389"/>
      <c r="E26" s="389"/>
      <c r="F26" s="390"/>
      <c r="G26" s="266">
        <v>0</v>
      </c>
      <c r="H26" s="29"/>
    </row>
    <row r="27" spans="1:8" ht="16.5" thickBot="1" x14ac:dyDescent="0.3">
      <c r="A27" s="366" t="s">
        <v>336</v>
      </c>
      <c r="B27" s="367"/>
      <c r="C27" s="367"/>
      <c r="D27" s="367"/>
      <c r="E27" s="367"/>
      <c r="F27" s="367"/>
      <c r="G27" s="368"/>
      <c r="H27" s="29"/>
    </row>
    <row r="28" spans="1:8" ht="16.5" thickBot="1" x14ac:dyDescent="0.3">
      <c r="A28" s="84" t="s">
        <v>126</v>
      </c>
      <c r="B28" s="3" t="s">
        <v>128</v>
      </c>
      <c r="C28" s="16"/>
      <c r="D28" s="16"/>
      <c r="E28" s="15"/>
      <c r="F28" s="16"/>
      <c r="G28" s="271"/>
      <c r="H28" s="29"/>
    </row>
    <row r="29" spans="1:8" x14ac:dyDescent="0.25">
      <c r="A29" s="2" t="s">
        <v>118</v>
      </c>
      <c r="B29" s="144">
        <f t="shared" ref="B29:B37" si="0">IF(A29="","",VLOOKUP(A29,$A$14:$B$22,2,0)*$G$26)</f>
        <v>0</v>
      </c>
      <c r="C29" s="16"/>
      <c r="D29" s="16"/>
      <c r="E29" s="15"/>
      <c r="F29" s="16"/>
      <c r="G29" s="271"/>
      <c r="H29" s="29"/>
    </row>
    <row r="30" spans="1:8" x14ac:dyDescent="0.25">
      <c r="A30" s="2" t="s">
        <v>119</v>
      </c>
      <c r="B30" s="144">
        <f t="shared" si="0"/>
        <v>0</v>
      </c>
      <c r="C30" s="16"/>
      <c r="D30" s="16"/>
      <c r="E30" s="15"/>
      <c r="F30" s="16"/>
      <c r="G30" s="271"/>
      <c r="H30" s="29"/>
    </row>
    <row r="31" spans="1:8" x14ac:dyDescent="0.25">
      <c r="A31" s="2" t="s">
        <v>120</v>
      </c>
      <c r="B31" s="144">
        <f t="shared" si="0"/>
        <v>0</v>
      </c>
      <c r="C31" s="16"/>
      <c r="D31" s="16"/>
      <c r="E31" s="15"/>
      <c r="F31" s="16"/>
      <c r="G31" s="271"/>
      <c r="H31" s="29"/>
    </row>
    <row r="32" spans="1:8" x14ac:dyDescent="0.25">
      <c r="A32" s="2" t="s">
        <v>121</v>
      </c>
      <c r="B32" s="144">
        <f t="shared" si="0"/>
        <v>0</v>
      </c>
      <c r="C32" s="16"/>
      <c r="D32" s="16"/>
      <c r="E32" s="15"/>
      <c r="F32" s="16"/>
      <c r="G32" s="271"/>
      <c r="H32" s="29"/>
    </row>
    <row r="33" spans="1:8" x14ac:dyDescent="0.25">
      <c r="A33" s="2" t="s">
        <v>122</v>
      </c>
      <c r="B33" s="144">
        <f t="shared" si="0"/>
        <v>0</v>
      </c>
      <c r="C33" s="16"/>
      <c r="D33" s="16"/>
      <c r="E33" s="15"/>
      <c r="F33" s="16"/>
      <c r="G33" s="271"/>
      <c r="H33" s="29"/>
    </row>
    <row r="34" spans="1:8" x14ac:dyDescent="0.25">
      <c r="A34" s="2" t="s">
        <v>123</v>
      </c>
      <c r="B34" s="144">
        <f t="shared" si="0"/>
        <v>0</v>
      </c>
      <c r="C34" s="16"/>
      <c r="D34" s="16"/>
      <c r="E34" s="15"/>
      <c r="F34" s="16"/>
      <c r="G34" s="271"/>
      <c r="H34" s="29"/>
    </row>
    <row r="35" spans="1:8" x14ac:dyDescent="0.25">
      <c r="A35" s="2" t="s">
        <v>124</v>
      </c>
      <c r="B35" s="144">
        <f t="shared" si="0"/>
        <v>0</v>
      </c>
      <c r="C35" s="16"/>
      <c r="D35" s="16"/>
      <c r="E35" s="15"/>
      <c r="F35" s="16"/>
      <c r="G35" s="271"/>
      <c r="H35" s="29"/>
    </row>
    <row r="36" spans="1:8" x14ac:dyDescent="0.25">
      <c r="A36" s="2" t="s">
        <v>125</v>
      </c>
      <c r="B36" s="144">
        <f t="shared" si="0"/>
        <v>0</v>
      </c>
      <c r="C36" s="16"/>
      <c r="D36" s="16"/>
      <c r="E36" s="15"/>
      <c r="F36" s="16"/>
      <c r="G36" s="271"/>
      <c r="H36" s="29"/>
    </row>
    <row r="37" spans="1:8" ht="16.5" thickBot="1" x14ac:dyDescent="0.3">
      <c r="A37" s="20"/>
      <c r="B37" s="145" t="str">
        <f t="shared" si="0"/>
        <v/>
      </c>
      <c r="C37" s="16"/>
      <c r="D37" s="16"/>
      <c r="E37" s="15"/>
      <c r="F37" s="16"/>
      <c r="G37" s="271"/>
      <c r="H37" s="29"/>
    </row>
    <row r="38" spans="1:8" x14ac:dyDescent="0.25">
      <c r="A38" s="25"/>
      <c r="B38" s="16"/>
      <c r="C38" s="16"/>
      <c r="D38" s="16"/>
      <c r="E38" s="16"/>
      <c r="F38" s="16"/>
      <c r="G38" s="257"/>
      <c r="H38" s="29"/>
    </row>
    <row r="39" spans="1:8" ht="15" customHeight="1" x14ac:dyDescent="0.25">
      <c r="A39" s="378" t="s">
        <v>19</v>
      </c>
      <c r="B39" s="391" t="s">
        <v>24</v>
      </c>
      <c r="C39" s="392" t="s">
        <v>161</v>
      </c>
      <c r="D39" s="386" t="s">
        <v>185</v>
      </c>
      <c r="E39" s="386"/>
      <c r="F39" s="387"/>
      <c r="G39" s="258" t="s">
        <v>160</v>
      </c>
      <c r="H39" s="29"/>
    </row>
    <row r="40" spans="1:8" x14ac:dyDescent="0.25">
      <c r="A40" s="378"/>
      <c r="B40" s="391"/>
      <c r="C40" s="392"/>
      <c r="D40" s="389"/>
      <c r="E40" s="389"/>
      <c r="F40" s="390"/>
      <c r="G40" s="266">
        <v>0.3</v>
      </c>
      <c r="H40" s="29"/>
    </row>
    <row r="41" spans="1:8" ht="16.5" thickBot="1" x14ac:dyDescent="0.3">
      <c r="A41" s="25"/>
      <c r="B41" s="16"/>
      <c r="C41" s="16"/>
      <c r="D41" s="24"/>
      <c r="E41" s="24"/>
      <c r="F41" s="24"/>
      <c r="G41" s="272"/>
      <c r="H41" s="29"/>
    </row>
    <row r="42" spans="1:8" ht="32.25" customHeight="1" thickBot="1" x14ac:dyDescent="0.3">
      <c r="A42" s="84" t="s">
        <v>126</v>
      </c>
      <c r="B42" s="84" t="s">
        <v>290</v>
      </c>
      <c r="C42" s="3" t="s">
        <v>24</v>
      </c>
      <c r="D42" s="24"/>
      <c r="E42" s="24"/>
      <c r="F42" s="24"/>
      <c r="G42" s="272"/>
      <c r="H42" s="29"/>
    </row>
    <row r="43" spans="1:8" x14ac:dyDescent="0.25">
      <c r="A43" s="2" t="s">
        <v>118</v>
      </c>
      <c r="B43" s="146" t="s">
        <v>163</v>
      </c>
      <c r="C43" s="147">
        <f t="shared" ref="C43:C50" si="1">IF(B43="não",0,VLOOKUP(A43,$A$14:$B$22,2,0)*$G$40)</f>
        <v>0</v>
      </c>
      <c r="D43" s="24"/>
      <c r="E43" s="24"/>
      <c r="F43" s="24"/>
      <c r="G43" s="272"/>
      <c r="H43" s="29"/>
    </row>
    <row r="44" spans="1:8" x14ac:dyDescent="0.25">
      <c r="A44" s="2" t="s">
        <v>119</v>
      </c>
      <c r="B44" s="148" t="s">
        <v>163</v>
      </c>
      <c r="C44" s="147">
        <f t="shared" si="1"/>
        <v>0</v>
      </c>
      <c r="D44" s="24"/>
      <c r="E44" s="24"/>
      <c r="F44" s="24"/>
      <c r="G44" s="272"/>
      <c r="H44" s="29"/>
    </row>
    <row r="45" spans="1:8" x14ac:dyDescent="0.25">
      <c r="A45" s="2" t="s">
        <v>120</v>
      </c>
      <c r="B45" s="148" t="s">
        <v>164</v>
      </c>
      <c r="C45" s="147">
        <f t="shared" si="1"/>
        <v>503.01</v>
      </c>
      <c r="D45" s="24"/>
      <c r="E45" s="24"/>
      <c r="F45" s="24"/>
      <c r="G45" s="272"/>
      <c r="H45" s="29"/>
    </row>
    <row r="46" spans="1:8" x14ac:dyDescent="0.25">
      <c r="A46" s="2" t="s">
        <v>121</v>
      </c>
      <c r="B46" s="148" t="s">
        <v>163</v>
      </c>
      <c r="C46" s="147">
        <f t="shared" si="1"/>
        <v>0</v>
      </c>
      <c r="D46" s="24"/>
      <c r="E46" s="24"/>
      <c r="F46" s="24"/>
      <c r="G46" s="272"/>
      <c r="H46" s="29"/>
    </row>
    <row r="47" spans="1:8" x14ac:dyDescent="0.25">
      <c r="A47" s="2" t="s">
        <v>122</v>
      </c>
      <c r="B47" s="148" t="s">
        <v>163</v>
      </c>
      <c r="C47" s="147">
        <f t="shared" si="1"/>
        <v>0</v>
      </c>
      <c r="D47" s="24"/>
      <c r="E47" s="24"/>
      <c r="F47" s="24"/>
      <c r="G47" s="272"/>
      <c r="H47" s="29"/>
    </row>
    <row r="48" spans="1:8" x14ac:dyDescent="0.25">
      <c r="A48" s="2" t="s">
        <v>123</v>
      </c>
      <c r="B48" s="148" t="s">
        <v>163</v>
      </c>
      <c r="C48" s="147">
        <f t="shared" si="1"/>
        <v>0</v>
      </c>
      <c r="D48" s="24"/>
      <c r="E48" s="24"/>
      <c r="F48" s="24"/>
      <c r="G48" s="272"/>
      <c r="H48" s="29"/>
    </row>
    <row r="49" spans="1:10" x14ac:dyDescent="0.25">
      <c r="A49" s="2" t="s">
        <v>124</v>
      </c>
      <c r="B49" s="148" t="s">
        <v>163</v>
      </c>
      <c r="C49" s="147">
        <f t="shared" si="1"/>
        <v>0</v>
      </c>
      <c r="D49" s="24"/>
      <c r="E49" s="24"/>
      <c r="F49" s="24"/>
      <c r="G49" s="272"/>
      <c r="H49" s="29"/>
    </row>
    <row r="50" spans="1:10" x14ac:dyDescent="0.25">
      <c r="A50" s="2" t="s">
        <v>125</v>
      </c>
      <c r="B50" s="148" t="s">
        <v>163</v>
      </c>
      <c r="C50" s="147">
        <f t="shared" si="1"/>
        <v>0</v>
      </c>
      <c r="D50" s="24"/>
      <c r="E50" s="24"/>
      <c r="F50" s="24"/>
      <c r="G50" s="272"/>
      <c r="H50" s="29"/>
    </row>
    <row r="51" spans="1:10" ht="16.5" thickBot="1" x14ac:dyDescent="0.3">
      <c r="A51" s="20"/>
      <c r="B51" s="149"/>
      <c r="C51" s="150"/>
      <c r="D51" s="24"/>
      <c r="E51" s="24"/>
      <c r="F51" s="24"/>
      <c r="G51" s="272"/>
      <c r="H51" s="29"/>
    </row>
    <row r="52" spans="1:10" x14ac:dyDescent="0.25">
      <c r="A52" s="25"/>
      <c r="B52" s="16"/>
      <c r="C52" s="16"/>
      <c r="D52" s="24"/>
      <c r="E52" s="24"/>
      <c r="F52" s="24"/>
      <c r="G52" s="272"/>
      <c r="H52" s="29"/>
    </row>
    <row r="53" spans="1:10" ht="15" customHeight="1" x14ac:dyDescent="0.25">
      <c r="A53" s="378" t="s">
        <v>20</v>
      </c>
      <c r="B53" s="391" t="s">
        <v>25</v>
      </c>
      <c r="C53" s="16"/>
      <c r="D53" s="24"/>
      <c r="E53" s="24"/>
      <c r="F53" s="24"/>
      <c r="G53" s="273"/>
      <c r="H53" s="29"/>
    </row>
    <row r="54" spans="1:10" ht="25.5" customHeight="1" x14ac:dyDescent="0.25">
      <c r="A54" s="378"/>
      <c r="B54" s="391"/>
      <c r="C54" s="16"/>
      <c r="D54" s="24"/>
      <c r="E54" s="24"/>
      <c r="F54" s="24"/>
      <c r="G54" s="273"/>
      <c r="H54" s="29"/>
    </row>
    <row r="55" spans="1:10" x14ac:dyDescent="0.25">
      <c r="A55" s="429" t="s">
        <v>335</v>
      </c>
      <c r="B55" s="430"/>
      <c r="C55" s="430"/>
      <c r="D55" s="430"/>
      <c r="E55" s="430"/>
      <c r="F55" s="430"/>
      <c r="G55" s="431"/>
      <c r="H55" s="29"/>
    </row>
    <row r="56" spans="1:10" ht="18" customHeight="1" x14ac:dyDescent="0.25">
      <c r="A56" s="366" t="s">
        <v>284</v>
      </c>
      <c r="B56" s="367"/>
      <c r="C56" s="367"/>
      <c r="D56" s="367"/>
      <c r="E56" s="367"/>
      <c r="F56" s="367"/>
      <c r="G56" s="368"/>
      <c r="H56" s="29"/>
    </row>
    <row r="57" spans="1:10" ht="40.5" customHeight="1" x14ac:dyDescent="0.25">
      <c r="A57" s="429" t="s">
        <v>337</v>
      </c>
      <c r="B57" s="430"/>
      <c r="C57" s="430"/>
      <c r="D57" s="430"/>
      <c r="E57" s="430"/>
      <c r="F57" s="430"/>
      <c r="G57" s="431"/>
      <c r="H57" s="29"/>
    </row>
    <row r="58" spans="1:10" ht="15" customHeight="1" x14ac:dyDescent="0.25">
      <c r="A58" s="378" t="s">
        <v>21</v>
      </c>
      <c r="B58" s="391" t="s">
        <v>26</v>
      </c>
      <c r="C58" s="29"/>
      <c r="D58" s="29"/>
      <c r="E58" s="29"/>
      <c r="F58" s="29"/>
      <c r="G58" s="225"/>
      <c r="H58" s="29"/>
    </row>
    <row r="59" spans="1:10" ht="24" customHeight="1" x14ac:dyDescent="0.25">
      <c r="A59" s="378"/>
      <c r="B59" s="391"/>
      <c r="C59" s="29"/>
      <c r="D59" s="29"/>
      <c r="E59" s="29"/>
      <c r="F59" s="29"/>
      <c r="G59" s="225"/>
      <c r="H59" s="29"/>
    </row>
    <row r="60" spans="1:10" ht="15.75" customHeight="1" x14ac:dyDescent="0.25">
      <c r="A60" s="366" t="s">
        <v>284</v>
      </c>
      <c r="B60" s="367"/>
      <c r="C60" s="367"/>
      <c r="D60" s="367"/>
      <c r="E60" s="367"/>
      <c r="F60" s="367"/>
      <c r="G60" s="368"/>
      <c r="H60" s="29"/>
    </row>
    <row r="61" spans="1:10" ht="47.25" customHeight="1" x14ac:dyDescent="0.25">
      <c r="A61" s="378" t="s">
        <v>285</v>
      </c>
      <c r="B61" s="391" t="s">
        <v>32</v>
      </c>
      <c r="C61" s="408"/>
      <c r="D61" s="385" t="s">
        <v>173</v>
      </c>
      <c r="E61" s="386"/>
      <c r="F61" s="387"/>
      <c r="G61" s="258" t="s">
        <v>177</v>
      </c>
      <c r="H61" s="29"/>
      <c r="I61" s="4"/>
      <c r="J61" s="4"/>
    </row>
    <row r="62" spans="1:10" ht="34.5" customHeight="1" x14ac:dyDescent="0.25">
      <c r="A62" s="378"/>
      <c r="B62" s="391"/>
      <c r="C62" s="409"/>
      <c r="D62" s="388"/>
      <c r="E62" s="389"/>
      <c r="F62" s="390"/>
      <c r="G62" s="259">
        <f>G211</f>
        <v>0.36709999999999998</v>
      </c>
      <c r="H62" s="29"/>
      <c r="I62" s="4"/>
      <c r="J62" s="4"/>
    </row>
    <row r="63" spans="1:10" ht="16.5" thickBot="1" x14ac:dyDescent="0.3">
      <c r="A63" s="25"/>
      <c r="B63" s="16"/>
      <c r="C63" s="16"/>
      <c r="D63" s="16"/>
      <c r="E63" s="16"/>
      <c r="F63" s="16"/>
      <c r="G63" s="257"/>
      <c r="H63" s="29"/>
      <c r="I63" s="4"/>
      <c r="J63" s="4"/>
    </row>
    <row r="64" spans="1:10" ht="47.25" customHeight="1" thickBot="1" x14ac:dyDescent="0.3">
      <c r="A64" s="3" t="s">
        <v>126</v>
      </c>
      <c r="B64" s="86" t="s">
        <v>174</v>
      </c>
      <c r="C64" s="3" t="s">
        <v>176</v>
      </c>
      <c r="D64" s="16"/>
      <c r="E64" s="16"/>
      <c r="F64" s="16"/>
      <c r="G64" s="257"/>
      <c r="H64" s="29"/>
      <c r="I64" s="4"/>
      <c r="J64" s="4"/>
    </row>
    <row r="65" spans="1:10" x14ac:dyDescent="0.25">
      <c r="A65" s="2" t="s">
        <v>118</v>
      </c>
      <c r="B65" s="21">
        <f t="shared" ref="B65:B72" si="2">VLOOKUP(A65,$A$103:$B$111,2,0)</f>
        <v>1043.75</v>
      </c>
      <c r="C65" s="147">
        <f t="shared" ref="C65:C72" si="3">B65*$G$62</f>
        <v>383.16062499999998</v>
      </c>
      <c r="D65" s="16"/>
      <c r="E65" s="16"/>
      <c r="F65" s="16"/>
      <c r="G65" s="257"/>
      <c r="H65" s="29"/>
      <c r="I65" s="4"/>
      <c r="J65" s="4"/>
    </row>
    <row r="66" spans="1:10" x14ac:dyDescent="0.25">
      <c r="A66" s="5" t="s">
        <v>119</v>
      </c>
      <c r="B66" s="21">
        <f t="shared" si="2"/>
        <v>1676.7</v>
      </c>
      <c r="C66" s="147">
        <f t="shared" si="3"/>
        <v>615.51657</v>
      </c>
      <c r="D66" s="16"/>
      <c r="E66" s="16"/>
      <c r="F66" s="16"/>
      <c r="G66" s="257"/>
      <c r="H66" s="29"/>
      <c r="I66" s="4"/>
      <c r="J66" s="4"/>
    </row>
    <row r="67" spans="1:10" x14ac:dyDescent="0.25">
      <c r="A67" s="5" t="s">
        <v>120</v>
      </c>
      <c r="B67" s="21">
        <f t="shared" si="2"/>
        <v>2179.71</v>
      </c>
      <c r="C67" s="151">
        <f t="shared" si="3"/>
        <v>800.17154099999993</v>
      </c>
      <c r="D67" s="16"/>
      <c r="E67" s="16"/>
      <c r="F67" s="16"/>
      <c r="G67" s="257"/>
      <c r="H67" s="29"/>
      <c r="I67" s="4"/>
      <c r="J67" s="4"/>
    </row>
    <row r="68" spans="1:10" x14ac:dyDescent="0.25">
      <c r="A68" s="5" t="s">
        <v>121</v>
      </c>
      <c r="B68" s="21">
        <f t="shared" si="2"/>
        <v>1676.7</v>
      </c>
      <c r="C68" s="147">
        <f t="shared" si="3"/>
        <v>615.51657</v>
      </c>
      <c r="D68" s="16"/>
      <c r="E68" s="16"/>
      <c r="F68" s="16"/>
      <c r="G68" s="257"/>
      <c r="H68" s="29"/>
      <c r="I68" s="4"/>
      <c r="J68" s="4"/>
    </row>
    <row r="69" spans="1:10" x14ac:dyDescent="0.25">
      <c r="A69" s="5" t="s">
        <v>122</v>
      </c>
      <c r="B69" s="21">
        <f t="shared" si="2"/>
        <v>1676.7</v>
      </c>
      <c r="C69" s="147">
        <f t="shared" si="3"/>
        <v>615.51657</v>
      </c>
      <c r="D69" s="16"/>
      <c r="E69" s="16"/>
      <c r="F69" s="16"/>
      <c r="G69" s="257"/>
      <c r="H69" s="29"/>
      <c r="I69" s="4"/>
      <c r="J69" s="4"/>
    </row>
    <row r="70" spans="1:10" x14ac:dyDescent="0.25">
      <c r="A70" s="5" t="s">
        <v>123</v>
      </c>
      <c r="B70" s="21">
        <f t="shared" si="2"/>
        <v>1676.7</v>
      </c>
      <c r="C70" s="147">
        <f t="shared" si="3"/>
        <v>615.51657</v>
      </c>
      <c r="D70" s="16"/>
      <c r="E70" s="16"/>
      <c r="F70" s="16"/>
      <c r="G70" s="257"/>
      <c r="H70" s="29"/>
      <c r="I70" s="4"/>
      <c r="J70" s="4"/>
    </row>
    <row r="71" spans="1:10" x14ac:dyDescent="0.25">
      <c r="A71" s="5" t="s">
        <v>124</v>
      </c>
      <c r="B71" s="21">
        <f t="shared" si="2"/>
        <v>2293.5300000000002</v>
      </c>
      <c r="C71" s="147">
        <f t="shared" si="3"/>
        <v>841.95486300000005</v>
      </c>
      <c r="D71" s="16"/>
      <c r="E71" s="16"/>
      <c r="F71" s="16"/>
      <c r="G71" s="257"/>
      <c r="H71" s="29"/>
      <c r="I71" s="4"/>
      <c r="J71" s="4"/>
    </row>
    <row r="72" spans="1:10" x14ac:dyDescent="0.25">
      <c r="A72" s="5" t="s">
        <v>125</v>
      </c>
      <c r="B72" s="21">
        <f t="shared" si="2"/>
        <v>2580.2399999999998</v>
      </c>
      <c r="C72" s="147">
        <f t="shared" si="3"/>
        <v>947.20610399999987</v>
      </c>
      <c r="D72" s="16"/>
      <c r="E72" s="16"/>
      <c r="F72" s="16"/>
      <c r="G72" s="257"/>
      <c r="H72" s="29"/>
      <c r="I72" s="4"/>
      <c r="J72" s="4"/>
    </row>
    <row r="73" spans="1:10" ht="16.5" thickBot="1" x14ac:dyDescent="0.3">
      <c r="A73" s="8"/>
      <c r="B73" s="23"/>
      <c r="C73" s="150"/>
      <c r="D73" s="16"/>
      <c r="E73" s="16"/>
      <c r="F73" s="16"/>
      <c r="G73" s="257"/>
      <c r="H73" s="29"/>
      <c r="I73" s="4"/>
      <c r="J73" s="4"/>
    </row>
    <row r="74" spans="1:10" x14ac:dyDescent="0.25">
      <c r="A74" s="25"/>
      <c r="B74" s="16"/>
      <c r="C74" s="16"/>
      <c r="D74" s="16"/>
      <c r="E74" s="16"/>
      <c r="F74" s="16"/>
      <c r="G74" s="257"/>
      <c r="H74" s="29"/>
      <c r="I74" s="4"/>
      <c r="J74" s="4"/>
    </row>
    <row r="75" spans="1:10" ht="33" customHeight="1" x14ac:dyDescent="0.25">
      <c r="A75" s="378" t="s">
        <v>286</v>
      </c>
      <c r="B75" s="391" t="s">
        <v>32</v>
      </c>
      <c r="C75" s="408"/>
      <c r="D75" s="385" t="s">
        <v>173</v>
      </c>
      <c r="E75" s="386"/>
      <c r="F75" s="387"/>
      <c r="G75" s="258" t="s">
        <v>177</v>
      </c>
      <c r="H75" s="29"/>
      <c r="I75" s="4"/>
      <c r="J75" s="4"/>
    </row>
    <row r="76" spans="1:10" ht="45" customHeight="1" x14ac:dyDescent="0.25">
      <c r="A76" s="378"/>
      <c r="B76" s="391"/>
      <c r="C76" s="409"/>
      <c r="D76" s="388"/>
      <c r="E76" s="389"/>
      <c r="F76" s="390"/>
      <c r="G76" s="259">
        <f>G230</f>
        <v>0.30910000000000004</v>
      </c>
      <c r="H76" s="29"/>
      <c r="I76" s="4"/>
      <c r="J76" s="4"/>
    </row>
    <row r="77" spans="1:10" ht="16.5" thickBot="1" x14ac:dyDescent="0.3">
      <c r="A77" s="25"/>
      <c r="B77" s="16"/>
      <c r="C77" s="16"/>
      <c r="D77" s="16"/>
      <c r="E77" s="16"/>
      <c r="F77" s="16"/>
      <c r="G77" s="257"/>
      <c r="H77" s="29"/>
      <c r="I77" s="4"/>
      <c r="J77" s="4"/>
    </row>
    <row r="78" spans="1:10" ht="16.5" thickBot="1" x14ac:dyDescent="0.3">
      <c r="A78" s="3" t="s">
        <v>126</v>
      </c>
      <c r="B78" s="86" t="s">
        <v>174</v>
      </c>
      <c r="C78" s="3" t="s">
        <v>176</v>
      </c>
      <c r="D78" s="16"/>
      <c r="E78" s="16"/>
      <c r="F78" s="16"/>
      <c r="G78" s="257"/>
      <c r="H78" s="29"/>
      <c r="I78" s="4"/>
      <c r="J78" s="4"/>
    </row>
    <row r="79" spans="1:10" x14ac:dyDescent="0.25">
      <c r="A79" s="2" t="s">
        <v>118</v>
      </c>
      <c r="B79" s="21">
        <f t="shared" ref="B79:B86" si="4">VLOOKUP(A79,$A$103:$B$111,2,0)</f>
        <v>1043.75</v>
      </c>
      <c r="C79" s="147">
        <f t="shared" ref="C79:C86" si="5">B79*$G$76</f>
        <v>322.62312500000002</v>
      </c>
      <c r="D79" s="16"/>
      <c r="E79" s="16"/>
      <c r="F79" s="16"/>
      <c r="G79" s="257"/>
      <c r="H79" s="29"/>
      <c r="I79" s="4"/>
      <c r="J79" s="4"/>
    </row>
    <row r="80" spans="1:10" ht="17.25" customHeight="1" x14ac:dyDescent="0.25">
      <c r="A80" s="5" t="s">
        <v>119</v>
      </c>
      <c r="B80" s="21">
        <f t="shared" si="4"/>
        <v>1676.7</v>
      </c>
      <c r="C80" s="147">
        <f t="shared" si="5"/>
        <v>518.2679700000001</v>
      </c>
      <c r="D80" s="16"/>
      <c r="E80" s="16"/>
      <c r="F80" s="16"/>
      <c r="G80" s="257"/>
      <c r="H80" s="29"/>
      <c r="I80" s="4"/>
      <c r="J80" s="4"/>
    </row>
    <row r="81" spans="1:10" x14ac:dyDescent="0.25">
      <c r="A81" s="5" t="s">
        <v>120</v>
      </c>
      <c r="B81" s="21">
        <f t="shared" si="4"/>
        <v>2179.71</v>
      </c>
      <c r="C81" s="151">
        <f t="shared" si="5"/>
        <v>673.74836100000005</v>
      </c>
      <c r="D81" s="16"/>
      <c r="E81" s="16"/>
      <c r="F81" s="16"/>
      <c r="G81" s="257"/>
      <c r="H81" s="29"/>
      <c r="I81" s="4"/>
      <c r="J81" s="4"/>
    </row>
    <row r="82" spans="1:10" x14ac:dyDescent="0.25">
      <c r="A82" s="5" t="s">
        <v>121</v>
      </c>
      <c r="B82" s="21">
        <f t="shared" si="4"/>
        <v>1676.7</v>
      </c>
      <c r="C82" s="147">
        <f t="shared" si="5"/>
        <v>518.2679700000001</v>
      </c>
      <c r="D82" s="16"/>
      <c r="E82" s="16"/>
      <c r="F82" s="16"/>
      <c r="G82" s="257"/>
      <c r="H82" s="29"/>
      <c r="I82" s="4"/>
      <c r="J82" s="4"/>
    </row>
    <row r="83" spans="1:10" x14ac:dyDescent="0.25">
      <c r="A83" s="5" t="s">
        <v>122</v>
      </c>
      <c r="B83" s="21">
        <f t="shared" si="4"/>
        <v>1676.7</v>
      </c>
      <c r="C83" s="147">
        <f t="shared" si="5"/>
        <v>518.2679700000001</v>
      </c>
      <c r="D83" s="16"/>
      <c r="E83" s="16"/>
      <c r="F83" s="16"/>
      <c r="G83" s="257"/>
      <c r="H83" s="29"/>
      <c r="I83" s="4"/>
      <c r="J83" s="4"/>
    </row>
    <row r="84" spans="1:10" x14ac:dyDescent="0.25">
      <c r="A84" s="5" t="s">
        <v>123</v>
      </c>
      <c r="B84" s="21">
        <f t="shared" si="4"/>
        <v>1676.7</v>
      </c>
      <c r="C84" s="147">
        <f t="shared" si="5"/>
        <v>518.2679700000001</v>
      </c>
      <c r="D84" s="16"/>
      <c r="E84" s="16"/>
      <c r="F84" s="16"/>
      <c r="G84" s="257"/>
      <c r="H84" s="29"/>
      <c r="I84" s="4"/>
      <c r="J84" s="4"/>
    </row>
    <row r="85" spans="1:10" x14ac:dyDescent="0.25">
      <c r="A85" s="5" t="s">
        <v>124</v>
      </c>
      <c r="B85" s="21">
        <f t="shared" si="4"/>
        <v>2293.5300000000002</v>
      </c>
      <c r="C85" s="147">
        <f t="shared" si="5"/>
        <v>708.93012300000021</v>
      </c>
      <c r="D85" s="16"/>
      <c r="E85" s="16"/>
      <c r="F85" s="16"/>
      <c r="G85" s="257"/>
      <c r="H85" s="29"/>
      <c r="I85" s="4"/>
      <c r="J85" s="4"/>
    </row>
    <row r="86" spans="1:10" x14ac:dyDescent="0.25">
      <c r="A86" s="5" t="s">
        <v>125</v>
      </c>
      <c r="B86" s="21">
        <f t="shared" si="4"/>
        <v>2580.2399999999998</v>
      </c>
      <c r="C86" s="147">
        <f t="shared" si="5"/>
        <v>797.55218400000001</v>
      </c>
      <c r="D86" s="16"/>
      <c r="E86" s="16"/>
      <c r="F86" s="16"/>
      <c r="G86" s="257"/>
      <c r="H86" s="29"/>
      <c r="I86" s="4"/>
      <c r="J86" s="4"/>
    </row>
    <row r="87" spans="1:10" ht="16.5" thickBot="1" x14ac:dyDescent="0.3">
      <c r="A87" s="8"/>
      <c r="B87" s="23"/>
      <c r="C87" s="150"/>
      <c r="D87" s="16"/>
      <c r="E87" s="16"/>
      <c r="F87" s="16"/>
      <c r="G87" s="257"/>
      <c r="H87" s="29"/>
    </row>
    <row r="88" spans="1:10" x14ac:dyDescent="0.25">
      <c r="A88" s="25"/>
      <c r="B88" s="16"/>
      <c r="C88" s="16"/>
      <c r="D88" s="16"/>
      <c r="E88" s="16"/>
      <c r="F88" s="16"/>
      <c r="G88" s="257"/>
      <c r="H88" s="29"/>
    </row>
    <row r="89" spans="1:10" ht="15.75" customHeight="1" x14ac:dyDescent="0.25">
      <c r="A89" s="348" t="s">
        <v>170</v>
      </c>
      <c r="B89" s="349"/>
      <c r="C89" s="349"/>
      <c r="D89" s="349"/>
      <c r="E89" s="349"/>
      <c r="F89" s="350"/>
      <c r="G89" s="274"/>
      <c r="H89" s="29"/>
    </row>
    <row r="90" spans="1:10" ht="16.5" thickBot="1" x14ac:dyDescent="0.3">
      <c r="A90" s="25"/>
      <c r="B90" s="152"/>
      <c r="C90" s="152"/>
      <c r="D90" s="152"/>
      <c r="E90" s="16"/>
      <c r="F90" s="16"/>
      <c r="G90" s="257"/>
      <c r="H90" s="29"/>
    </row>
    <row r="91" spans="1:10" ht="41.25" customHeight="1" thickBot="1" x14ac:dyDescent="0.3">
      <c r="A91" s="84" t="s">
        <v>126</v>
      </c>
      <c r="B91" s="84" t="s">
        <v>17</v>
      </c>
      <c r="C91" s="84" t="s">
        <v>18</v>
      </c>
      <c r="D91" s="84" t="s">
        <v>19</v>
      </c>
      <c r="E91" s="84" t="s">
        <v>20</v>
      </c>
      <c r="F91" s="3" t="s">
        <v>21</v>
      </c>
      <c r="G91" s="257"/>
      <c r="H91" s="29"/>
    </row>
    <row r="92" spans="1:10" x14ac:dyDescent="0.25">
      <c r="A92" s="2" t="s">
        <v>118</v>
      </c>
      <c r="B92" s="153">
        <f t="shared" ref="B92:B99" si="6">VLOOKUP(A92,$A$14:$B$22,2,0)</f>
        <v>1043.75</v>
      </c>
      <c r="C92" s="153">
        <f t="shared" ref="C92:C99" si="7">VLOOKUP(A92,$A$29:$B$37,2,0)</f>
        <v>0</v>
      </c>
      <c r="D92" s="153">
        <f t="shared" ref="D92:D99" si="8">VLOOKUP(A92,$A$43:$C$51,3,0)</f>
        <v>0</v>
      </c>
      <c r="E92" s="154">
        <v>0</v>
      </c>
      <c r="F92" s="155">
        <v>0</v>
      </c>
      <c r="G92" s="257"/>
      <c r="H92" s="29"/>
    </row>
    <row r="93" spans="1:10" x14ac:dyDescent="0.25">
      <c r="A93" s="2" t="s">
        <v>119</v>
      </c>
      <c r="B93" s="153">
        <f t="shared" si="6"/>
        <v>1676.7</v>
      </c>
      <c r="C93" s="153">
        <f t="shared" si="7"/>
        <v>0</v>
      </c>
      <c r="D93" s="153">
        <f t="shared" si="8"/>
        <v>0</v>
      </c>
      <c r="E93" s="154">
        <v>0</v>
      </c>
      <c r="F93" s="155">
        <v>0</v>
      </c>
      <c r="G93" s="257"/>
      <c r="H93" s="29"/>
    </row>
    <row r="94" spans="1:10" x14ac:dyDescent="0.25">
      <c r="A94" s="2" t="s">
        <v>120</v>
      </c>
      <c r="B94" s="153">
        <f t="shared" si="6"/>
        <v>1676.7</v>
      </c>
      <c r="C94" s="153">
        <f t="shared" si="7"/>
        <v>0</v>
      </c>
      <c r="D94" s="153">
        <f t="shared" si="8"/>
        <v>503.01</v>
      </c>
      <c r="E94" s="154">
        <v>0</v>
      </c>
      <c r="F94" s="155">
        <v>0</v>
      </c>
      <c r="G94" s="257"/>
      <c r="H94" s="29"/>
    </row>
    <row r="95" spans="1:10" x14ac:dyDescent="0.25">
      <c r="A95" s="2" t="s">
        <v>121</v>
      </c>
      <c r="B95" s="153">
        <f t="shared" si="6"/>
        <v>1676.7</v>
      </c>
      <c r="C95" s="153">
        <f t="shared" si="7"/>
        <v>0</v>
      </c>
      <c r="D95" s="153">
        <f t="shared" si="8"/>
        <v>0</v>
      </c>
      <c r="E95" s="154">
        <v>0</v>
      </c>
      <c r="F95" s="155">
        <v>0</v>
      </c>
      <c r="G95" s="257"/>
      <c r="H95" s="29"/>
    </row>
    <row r="96" spans="1:10" x14ac:dyDescent="0.25">
      <c r="A96" s="2" t="s">
        <v>122</v>
      </c>
      <c r="B96" s="153">
        <f t="shared" si="6"/>
        <v>1676.7</v>
      </c>
      <c r="C96" s="153">
        <f t="shared" si="7"/>
        <v>0</v>
      </c>
      <c r="D96" s="153">
        <f t="shared" si="8"/>
        <v>0</v>
      </c>
      <c r="E96" s="154">
        <v>0</v>
      </c>
      <c r="F96" s="155">
        <v>0</v>
      </c>
      <c r="G96" s="257"/>
      <c r="H96" s="29"/>
    </row>
    <row r="97" spans="1:8" x14ac:dyDescent="0.25">
      <c r="A97" s="2" t="s">
        <v>123</v>
      </c>
      <c r="B97" s="153">
        <f t="shared" si="6"/>
        <v>1676.7</v>
      </c>
      <c r="C97" s="153">
        <f t="shared" si="7"/>
        <v>0</v>
      </c>
      <c r="D97" s="153">
        <f t="shared" si="8"/>
        <v>0</v>
      </c>
      <c r="E97" s="154">
        <v>0</v>
      </c>
      <c r="F97" s="155">
        <v>0</v>
      </c>
      <c r="G97" s="257"/>
      <c r="H97" s="29"/>
    </row>
    <row r="98" spans="1:8" x14ac:dyDescent="0.25">
      <c r="A98" s="2" t="s">
        <v>124</v>
      </c>
      <c r="B98" s="153">
        <f t="shared" si="6"/>
        <v>2293.5300000000002</v>
      </c>
      <c r="C98" s="153">
        <f t="shared" si="7"/>
        <v>0</v>
      </c>
      <c r="D98" s="153">
        <f t="shared" si="8"/>
        <v>0</v>
      </c>
      <c r="E98" s="154">
        <v>0</v>
      </c>
      <c r="F98" s="155">
        <v>0</v>
      </c>
      <c r="G98" s="257"/>
      <c r="H98" s="29"/>
    </row>
    <row r="99" spans="1:8" x14ac:dyDescent="0.25">
      <c r="A99" s="2" t="s">
        <v>125</v>
      </c>
      <c r="B99" s="153">
        <f t="shared" si="6"/>
        <v>2580.2399999999998</v>
      </c>
      <c r="C99" s="153">
        <f t="shared" si="7"/>
        <v>0</v>
      </c>
      <c r="D99" s="153">
        <f t="shared" si="8"/>
        <v>0</v>
      </c>
      <c r="E99" s="154">
        <v>0</v>
      </c>
      <c r="F99" s="155">
        <v>0</v>
      </c>
      <c r="G99" s="257"/>
      <c r="H99" s="29"/>
    </row>
    <row r="100" spans="1:8" ht="16.5" thickBot="1" x14ac:dyDescent="0.3">
      <c r="A100" s="8"/>
      <c r="B100" s="156"/>
      <c r="C100" s="156"/>
      <c r="D100" s="156"/>
      <c r="E100" s="157"/>
      <c r="F100" s="158"/>
      <c r="G100" s="257"/>
      <c r="H100" s="29"/>
    </row>
    <row r="101" spans="1:8" ht="16.5" thickBot="1" x14ac:dyDescent="0.3">
      <c r="A101" s="25"/>
      <c r="B101" s="152"/>
      <c r="C101" s="152"/>
      <c r="D101" s="152"/>
      <c r="E101" s="16"/>
      <c r="F101" s="16"/>
      <c r="G101" s="257"/>
      <c r="H101" s="29"/>
    </row>
    <row r="102" spans="1:8" ht="42.75" customHeight="1" thickBot="1" x14ac:dyDescent="0.3">
      <c r="A102" s="84" t="s">
        <v>126</v>
      </c>
      <c r="B102" s="3" t="s">
        <v>175</v>
      </c>
      <c r="C102" s="3" t="s">
        <v>287</v>
      </c>
      <c r="D102" s="3" t="s">
        <v>288</v>
      </c>
      <c r="E102" s="16"/>
      <c r="F102" s="16"/>
      <c r="G102" s="257"/>
      <c r="H102" s="29"/>
    </row>
    <row r="103" spans="1:8" x14ac:dyDescent="0.25">
      <c r="A103" s="2" t="s">
        <v>118</v>
      </c>
      <c r="B103" s="159">
        <f t="shared" ref="B103:B110" si="9">SUM(B92:D92)</f>
        <v>1043.75</v>
      </c>
      <c r="C103" s="160">
        <f t="shared" ref="C103:C110" si="10">C65</f>
        <v>383.16062499999998</v>
      </c>
      <c r="D103" s="161">
        <f t="shared" ref="D103:D110" si="11">C79</f>
        <v>322.62312500000002</v>
      </c>
      <c r="E103" s="16"/>
      <c r="F103" s="16"/>
      <c r="G103" s="257"/>
      <c r="H103" s="29"/>
    </row>
    <row r="104" spans="1:8" x14ac:dyDescent="0.25">
      <c r="A104" s="2" t="s">
        <v>119</v>
      </c>
      <c r="B104" s="162">
        <f t="shared" si="9"/>
        <v>1676.7</v>
      </c>
      <c r="C104" s="160">
        <f t="shared" si="10"/>
        <v>615.51657</v>
      </c>
      <c r="D104" s="161">
        <f t="shared" si="11"/>
        <v>518.2679700000001</v>
      </c>
      <c r="E104" s="16"/>
      <c r="F104" s="16"/>
      <c r="G104" s="257"/>
      <c r="H104" s="29"/>
    </row>
    <row r="105" spans="1:8" x14ac:dyDescent="0.25">
      <c r="A105" s="2" t="s">
        <v>120</v>
      </c>
      <c r="B105" s="162">
        <f t="shared" si="9"/>
        <v>2179.71</v>
      </c>
      <c r="C105" s="160">
        <f t="shared" si="10"/>
        <v>800.17154099999993</v>
      </c>
      <c r="D105" s="161">
        <f t="shared" si="11"/>
        <v>673.74836100000005</v>
      </c>
      <c r="E105" s="16"/>
      <c r="F105" s="16"/>
      <c r="G105" s="257"/>
      <c r="H105" s="29"/>
    </row>
    <row r="106" spans="1:8" x14ac:dyDescent="0.25">
      <c r="A106" s="2" t="s">
        <v>121</v>
      </c>
      <c r="B106" s="162">
        <f t="shared" si="9"/>
        <v>1676.7</v>
      </c>
      <c r="C106" s="160">
        <f t="shared" si="10"/>
        <v>615.51657</v>
      </c>
      <c r="D106" s="161">
        <f t="shared" si="11"/>
        <v>518.2679700000001</v>
      </c>
      <c r="E106" s="16"/>
      <c r="F106" s="16"/>
      <c r="G106" s="257"/>
      <c r="H106" s="29"/>
    </row>
    <row r="107" spans="1:8" x14ac:dyDescent="0.25">
      <c r="A107" s="2" t="s">
        <v>122</v>
      </c>
      <c r="B107" s="162">
        <f t="shared" si="9"/>
        <v>1676.7</v>
      </c>
      <c r="C107" s="160">
        <f t="shared" si="10"/>
        <v>615.51657</v>
      </c>
      <c r="D107" s="161">
        <f t="shared" si="11"/>
        <v>518.2679700000001</v>
      </c>
      <c r="E107" s="16"/>
      <c r="F107" s="16"/>
      <c r="G107" s="257"/>
      <c r="H107" s="29"/>
    </row>
    <row r="108" spans="1:8" x14ac:dyDescent="0.25">
      <c r="A108" s="2" t="s">
        <v>123</v>
      </c>
      <c r="B108" s="162">
        <f t="shared" si="9"/>
        <v>1676.7</v>
      </c>
      <c r="C108" s="160">
        <f t="shared" si="10"/>
        <v>615.51657</v>
      </c>
      <c r="D108" s="161">
        <f t="shared" si="11"/>
        <v>518.2679700000001</v>
      </c>
      <c r="E108" s="16"/>
      <c r="F108" s="16"/>
      <c r="G108" s="257"/>
      <c r="H108" s="29"/>
    </row>
    <row r="109" spans="1:8" x14ac:dyDescent="0.25">
      <c r="A109" s="2" t="s">
        <v>124</v>
      </c>
      <c r="B109" s="162">
        <f t="shared" si="9"/>
        <v>2293.5300000000002</v>
      </c>
      <c r="C109" s="160">
        <f t="shared" si="10"/>
        <v>841.95486300000005</v>
      </c>
      <c r="D109" s="161">
        <f t="shared" si="11"/>
        <v>708.93012300000021</v>
      </c>
      <c r="E109" s="16"/>
      <c r="F109" s="16"/>
      <c r="G109" s="257"/>
      <c r="H109" s="29"/>
    </row>
    <row r="110" spans="1:8" x14ac:dyDescent="0.25">
      <c r="A110" s="2" t="s">
        <v>125</v>
      </c>
      <c r="B110" s="162">
        <f t="shared" si="9"/>
        <v>2580.2399999999998</v>
      </c>
      <c r="C110" s="160">
        <f t="shared" si="10"/>
        <v>947.20610399999987</v>
      </c>
      <c r="D110" s="161">
        <f t="shared" si="11"/>
        <v>797.55218400000001</v>
      </c>
      <c r="E110" s="16"/>
      <c r="F110" s="16"/>
      <c r="G110" s="257"/>
      <c r="H110" s="29"/>
    </row>
    <row r="111" spans="1:8" ht="16.5" thickBot="1" x14ac:dyDescent="0.3">
      <c r="A111" s="8"/>
      <c r="B111" s="163"/>
      <c r="C111" s="164"/>
      <c r="D111" s="165"/>
      <c r="E111" s="63"/>
      <c r="F111" s="63"/>
      <c r="G111" s="270"/>
      <c r="H111" s="29"/>
    </row>
    <row r="112" spans="1:8" ht="16.5" thickBot="1" x14ac:dyDescent="0.3">
      <c r="A112" s="26"/>
      <c r="B112" s="166"/>
      <c r="C112" s="166"/>
      <c r="D112" s="166"/>
      <c r="E112" s="58"/>
      <c r="F112" s="58"/>
      <c r="G112" s="58"/>
      <c r="H112" s="29"/>
    </row>
    <row r="113" spans="1:8" ht="25.5" customHeight="1" x14ac:dyDescent="0.25">
      <c r="A113" s="351" t="s">
        <v>166</v>
      </c>
      <c r="B113" s="352"/>
      <c r="C113" s="352"/>
      <c r="D113" s="352"/>
      <c r="E113" s="352"/>
      <c r="F113" s="352"/>
      <c r="G113" s="353"/>
      <c r="H113" s="256"/>
    </row>
    <row r="114" spans="1:8" x14ac:dyDescent="0.25">
      <c r="A114" s="366" t="s">
        <v>338</v>
      </c>
      <c r="B114" s="367"/>
      <c r="C114" s="367"/>
      <c r="D114" s="367"/>
      <c r="E114" s="367"/>
      <c r="F114" s="367"/>
      <c r="G114" s="368"/>
      <c r="H114" s="29"/>
    </row>
    <row r="115" spans="1:8" x14ac:dyDescent="0.25">
      <c r="A115" s="366" t="s">
        <v>319</v>
      </c>
      <c r="B115" s="367"/>
      <c r="C115" s="367"/>
      <c r="D115" s="367"/>
      <c r="E115" s="367"/>
      <c r="F115" s="367"/>
      <c r="G115" s="368"/>
      <c r="H115" s="29"/>
    </row>
    <row r="116" spans="1:8" ht="35.25" customHeight="1" x14ac:dyDescent="0.25">
      <c r="A116" s="369" t="s">
        <v>320</v>
      </c>
      <c r="B116" s="370"/>
      <c r="C116" s="370"/>
      <c r="D116" s="370"/>
      <c r="E116" s="370"/>
      <c r="F116" s="370"/>
      <c r="G116" s="371"/>
      <c r="H116" s="29"/>
    </row>
    <row r="117" spans="1:8" x14ac:dyDescent="0.25">
      <c r="A117" s="379" t="s">
        <v>168</v>
      </c>
      <c r="B117" s="380"/>
      <c r="C117" s="380"/>
      <c r="D117" s="380"/>
      <c r="E117" s="380"/>
      <c r="F117" s="380"/>
      <c r="G117" s="381"/>
      <c r="H117" s="29"/>
    </row>
    <row r="118" spans="1:8" x14ac:dyDescent="0.25">
      <c r="A118" s="25"/>
      <c r="B118" s="16"/>
      <c r="C118" s="16"/>
      <c r="D118" s="16"/>
      <c r="E118" s="16"/>
      <c r="F118" s="16"/>
      <c r="G118" s="257"/>
      <c r="H118" s="29"/>
    </row>
    <row r="119" spans="1:8" x14ac:dyDescent="0.25">
      <c r="A119" s="443" t="s">
        <v>151</v>
      </c>
      <c r="B119" s="444"/>
      <c r="C119" s="444"/>
      <c r="D119" s="444"/>
      <c r="E119" s="16"/>
      <c r="F119" s="16"/>
      <c r="G119" s="257"/>
      <c r="H119" s="29"/>
    </row>
    <row r="120" spans="1:8" x14ac:dyDescent="0.25">
      <c r="A120" s="445" t="s">
        <v>37</v>
      </c>
      <c r="B120" s="446"/>
      <c r="C120" s="446"/>
      <c r="D120" s="446"/>
      <c r="E120" s="16"/>
      <c r="F120" s="16"/>
      <c r="G120" s="257"/>
      <c r="H120" s="29"/>
    </row>
    <row r="121" spans="1:8" x14ac:dyDescent="0.25">
      <c r="A121" s="445" t="s">
        <v>38</v>
      </c>
      <c r="B121" s="446"/>
      <c r="C121" s="446"/>
      <c r="D121" s="446"/>
      <c r="E121" s="16"/>
      <c r="F121" s="16"/>
      <c r="G121" s="257"/>
      <c r="H121" s="29"/>
    </row>
    <row r="122" spans="1:8" x14ac:dyDescent="0.25">
      <c r="A122" s="105" t="s">
        <v>39</v>
      </c>
      <c r="B122" s="441"/>
      <c r="C122" s="441"/>
      <c r="D122" s="441"/>
      <c r="E122" s="16"/>
      <c r="F122" s="16"/>
      <c r="G122" s="257"/>
      <c r="H122" s="29"/>
    </row>
    <row r="123" spans="1:8" ht="31.5" x14ac:dyDescent="0.25">
      <c r="A123" s="232" t="s">
        <v>46</v>
      </c>
      <c r="B123" s="442">
        <v>8.3299999999999999E-2</v>
      </c>
      <c r="C123" s="442"/>
      <c r="D123" s="442"/>
      <c r="E123" s="16"/>
      <c r="F123" s="16"/>
      <c r="G123" s="257"/>
      <c r="H123" s="29"/>
    </row>
    <row r="124" spans="1:8" x14ac:dyDescent="0.25">
      <c r="A124" s="232" t="s">
        <v>41</v>
      </c>
      <c r="B124" s="442">
        <v>0.121</v>
      </c>
      <c r="C124" s="442"/>
      <c r="D124" s="442"/>
      <c r="E124" s="16"/>
      <c r="F124" s="16"/>
      <c r="G124" s="257"/>
      <c r="H124" s="29"/>
    </row>
    <row r="125" spans="1:8" ht="78.75" x14ac:dyDescent="0.25">
      <c r="A125" s="232" t="s">
        <v>42</v>
      </c>
      <c r="B125" s="442">
        <v>0.05</v>
      </c>
      <c r="C125" s="442"/>
      <c r="D125" s="442"/>
      <c r="E125" s="16"/>
      <c r="F125" s="16"/>
      <c r="G125" s="257"/>
      <c r="H125" s="29"/>
    </row>
    <row r="126" spans="1:8" x14ac:dyDescent="0.25">
      <c r="A126" s="232" t="s">
        <v>43</v>
      </c>
      <c r="B126" s="442">
        <v>0.25430000000000003</v>
      </c>
      <c r="C126" s="442"/>
      <c r="D126" s="442"/>
      <c r="E126" s="16"/>
      <c r="F126" s="16"/>
      <c r="G126" s="257"/>
      <c r="H126" s="29"/>
    </row>
    <row r="127" spans="1:8" ht="78.75" x14ac:dyDescent="0.25">
      <c r="A127" s="232" t="s">
        <v>520</v>
      </c>
      <c r="B127" s="233">
        <v>7.3899999999999993E-2</v>
      </c>
      <c r="C127" s="233">
        <v>7.5999999999999998E-2</v>
      </c>
      <c r="D127" s="233">
        <v>7.8200000000000006E-2</v>
      </c>
      <c r="E127" s="16"/>
      <c r="F127" s="16"/>
      <c r="G127" s="257"/>
      <c r="H127" s="29"/>
    </row>
    <row r="128" spans="1:8" x14ac:dyDescent="0.25">
      <c r="A128" s="234" t="s">
        <v>44</v>
      </c>
      <c r="B128" s="235">
        <v>0.32819999999999999</v>
      </c>
      <c r="C128" s="235">
        <v>0.33029999999999998</v>
      </c>
      <c r="D128" s="235">
        <v>0.33250000000000002</v>
      </c>
      <c r="E128" s="16"/>
      <c r="F128" s="16"/>
      <c r="G128" s="257"/>
      <c r="H128" s="29"/>
    </row>
    <row r="129" spans="1:8" ht="47.25" x14ac:dyDescent="0.25">
      <c r="A129" s="236" t="s">
        <v>169</v>
      </c>
      <c r="B129" s="16"/>
      <c r="C129" s="16"/>
      <c r="D129" s="16"/>
      <c r="E129" s="16"/>
      <c r="F129" s="16"/>
      <c r="G129" s="257"/>
      <c r="H129" s="29"/>
    </row>
    <row r="130" spans="1:8" x14ac:dyDescent="0.25">
      <c r="A130" s="25"/>
      <c r="B130" s="16"/>
      <c r="C130" s="16"/>
      <c r="D130" s="16"/>
      <c r="E130" s="16"/>
      <c r="F130" s="16"/>
      <c r="G130" s="257"/>
      <c r="H130" s="29"/>
    </row>
    <row r="131" spans="1:8" ht="15" customHeight="1" x14ac:dyDescent="0.25">
      <c r="A131" s="378" t="s">
        <v>17</v>
      </c>
      <c r="B131" s="391" t="s">
        <v>36</v>
      </c>
      <c r="C131" s="408" t="s">
        <v>172</v>
      </c>
      <c r="D131" s="385" t="s">
        <v>289</v>
      </c>
      <c r="E131" s="386"/>
      <c r="F131" s="387"/>
      <c r="G131" s="258" t="s">
        <v>160</v>
      </c>
      <c r="H131" s="29"/>
    </row>
    <row r="132" spans="1:8" x14ac:dyDescent="0.25">
      <c r="A132" s="378"/>
      <c r="B132" s="391"/>
      <c r="C132" s="409"/>
      <c r="D132" s="388"/>
      <c r="E132" s="389"/>
      <c r="F132" s="390"/>
      <c r="G132" s="259">
        <f>B123</f>
        <v>8.3299999999999999E-2</v>
      </c>
      <c r="H132" s="29"/>
    </row>
    <row r="133" spans="1:8" ht="16.5" thickBot="1" x14ac:dyDescent="0.3">
      <c r="A133" s="25"/>
      <c r="B133" s="16"/>
      <c r="C133" s="16"/>
      <c r="D133" s="16"/>
      <c r="E133" s="16"/>
      <c r="F133" s="16"/>
      <c r="G133" s="257"/>
      <c r="H133" s="29"/>
    </row>
    <row r="134" spans="1:8" ht="16.5" thickBot="1" x14ac:dyDescent="0.3">
      <c r="A134" s="84" t="s">
        <v>126</v>
      </c>
      <c r="B134" s="167" t="s">
        <v>152</v>
      </c>
      <c r="C134" s="3" t="s">
        <v>36</v>
      </c>
      <c r="D134" s="16"/>
      <c r="E134" s="16"/>
      <c r="F134" s="16"/>
      <c r="G134" s="257"/>
      <c r="H134" s="29"/>
    </row>
    <row r="135" spans="1:8" x14ac:dyDescent="0.25">
      <c r="A135" s="13" t="s">
        <v>118</v>
      </c>
      <c r="B135" s="168">
        <f t="shared" ref="B135:B142" si="12">VLOOKUP(A135,$A$103:$B$111,2,0)</f>
        <v>1043.75</v>
      </c>
      <c r="C135" s="169">
        <f t="shared" ref="C135:C142" si="13">B135*$G$132</f>
        <v>86.944374999999994</v>
      </c>
      <c r="D135" s="16"/>
      <c r="E135" s="16"/>
      <c r="F135" s="16"/>
      <c r="G135" s="257"/>
      <c r="H135" s="29"/>
    </row>
    <row r="136" spans="1:8" x14ac:dyDescent="0.25">
      <c r="A136" s="11" t="s">
        <v>119</v>
      </c>
      <c r="B136" s="75">
        <f t="shared" si="12"/>
        <v>1676.7</v>
      </c>
      <c r="C136" s="170">
        <f t="shared" si="13"/>
        <v>139.66910999999999</v>
      </c>
      <c r="D136" s="16"/>
      <c r="E136" s="16"/>
      <c r="F136" s="16"/>
      <c r="G136" s="257"/>
      <c r="H136" s="29"/>
    </row>
    <row r="137" spans="1:8" x14ac:dyDescent="0.25">
      <c r="A137" s="11" t="s">
        <v>120</v>
      </c>
      <c r="B137" s="75">
        <f t="shared" si="12"/>
        <v>2179.71</v>
      </c>
      <c r="C137" s="170">
        <f t="shared" si="13"/>
        <v>181.56984299999999</v>
      </c>
      <c r="D137" s="16"/>
      <c r="E137" s="16"/>
      <c r="F137" s="16"/>
      <c r="G137" s="257"/>
      <c r="H137" s="29"/>
    </row>
    <row r="138" spans="1:8" x14ac:dyDescent="0.25">
      <c r="A138" s="11" t="s">
        <v>121</v>
      </c>
      <c r="B138" s="75">
        <f t="shared" si="12"/>
        <v>1676.7</v>
      </c>
      <c r="C138" s="170">
        <f t="shared" si="13"/>
        <v>139.66910999999999</v>
      </c>
      <c r="D138" s="16"/>
      <c r="E138" s="16"/>
      <c r="F138" s="16"/>
      <c r="G138" s="257"/>
      <c r="H138" s="29"/>
    </row>
    <row r="139" spans="1:8" x14ac:dyDescent="0.25">
      <c r="A139" s="11" t="s">
        <v>122</v>
      </c>
      <c r="B139" s="75">
        <f t="shared" si="12"/>
        <v>1676.7</v>
      </c>
      <c r="C139" s="170">
        <f t="shared" si="13"/>
        <v>139.66910999999999</v>
      </c>
      <c r="D139" s="16"/>
      <c r="E139" s="16"/>
      <c r="F139" s="16"/>
      <c r="G139" s="257"/>
      <c r="H139" s="29"/>
    </row>
    <row r="140" spans="1:8" x14ac:dyDescent="0.25">
      <c r="A140" s="11" t="s">
        <v>123</v>
      </c>
      <c r="B140" s="75">
        <f t="shared" si="12"/>
        <v>1676.7</v>
      </c>
      <c r="C140" s="170">
        <f t="shared" si="13"/>
        <v>139.66910999999999</v>
      </c>
      <c r="D140" s="16"/>
      <c r="E140" s="16"/>
      <c r="F140" s="16"/>
      <c r="G140" s="257"/>
      <c r="H140" s="29"/>
    </row>
    <row r="141" spans="1:8" x14ac:dyDescent="0.25">
      <c r="A141" s="11" t="s">
        <v>124</v>
      </c>
      <c r="B141" s="75">
        <f t="shared" si="12"/>
        <v>2293.5300000000002</v>
      </c>
      <c r="C141" s="170">
        <f t="shared" si="13"/>
        <v>191.05104900000001</v>
      </c>
      <c r="D141" s="16"/>
      <c r="E141" s="16"/>
      <c r="F141" s="16"/>
      <c r="G141" s="257"/>
      <c r="H141" s="29"/>
    </row>
    <row r="142" spans="1:8" x14ac:dyDescent="0.25">
      <c r="A142" s="11" t="s">
        <v>125</v>
      </c>
      <c r="B142" s="75">
        <f t="shared" si="12"/>
        <v>2580.2399999999998</v>
      </c>
      <c r="C142" s="170">
        <f t="shared" si="13"/>
        <v>214.93399199999999</v>
      </c>
      <c r="D142" s="16"/>
      <c r="E142" s="16"/>
      <c r="F142" s="16"/>
      <c r="G142" s="257"/>
      <c r="H142" s="29"/>
    </row>
    <row r="143" spans="1:8" ht="16.5" thickBot="1" x14ac:dyDescent="0.3">
      <c r="A143" s="14"/>
      <c r="B143" s="171"/>
      <c r="C143" s="172"/>
      <c r="D143" s="16"/>
      <c r="E143" s="16"/>
      <c r="F143" s="16"/>
      <c r="G143" s="257"/>
      <c r="H143" s="29"/>
    </row>
    <row r="144" spans="1:8" x14ac:dyDescent="0.25">
      <c r="A144" s="25"/>
      <c r="B144" s="16"/>
      <c r="C144" s="16"/>
      <c r="D144" s="16"/>
      <c r="E144" s="16"/>
      <c r="F144" s="16"/>
      <c r="G144" s="257"/>
      <c r="H144" s="29"/>
    </row>
    <row r="145" spans="1:8" ht="15" customHeight="1" x14ac:dyDescent="0.25">
      <c r="A145" s="378" t="s">
        <v>18</v>
      </c>
      <c r="B145" s="391" t="s">
        <v>47</v>
      </c>
      <c r="C145" s="408" t="s">
        <v>172</v>
      </c>
      <c r="D145" s="385" t="s">
        <v>195</v>
      </c>
      <c r="E145" s="386"/>
      <c r="F145" s="387"/>
      <c r="G145" s="258" t="s">
        <v>160</v>
      </c>
      <c r="H145" s="29"/>
    </row>
    <row r="146" spans="1:8" x14ac:dyDescent="0.25">
      <c r="A146" s="378"/>
      <c r="B146" s="391"/>
      <c r="C146" s="409"/>
      <c r="D146" s="388"/>
      <c r="E146" s="389"/>
      <c r="F146" s="390"/>
      <c r="G146" s="259">
        <f>B124</f>
        <v>0.121</v>
      </c>
      <c r="H146" s="29"/>
    </row>
    <row r="147" spans="1:8" ht="16.5" thickBot="1" x14ac:dyDescent="0.3">
      <c r="A147" s="25"/>
      <c r="B147" s="16"/>
      <c r="C147" s="16"/>
      <c r="D147" s="16"/>
      <c r="E147" s="16"/>
      <c r="F147" s="16"/>
      <c r="G147" s="257"/>
      <c r="H147" s="29"/>
    </row>
    <row r="148" spans="1:8" ht="16.5" thickBot="1" x14ac:dyDescent="0.3">
      <c r="A148" s="3" t="s">
        <v>126</v>
      </c>
      <c r="B148" s="167" t="s">
        <v>152</v>
      </c>
      <c r="C148" s="88" t="s">
        <v>194</v>
      </c>
      <c r="D148" s="16"/>
      <c r="E148" s="16"/>
      <c r="F148" s="16"/>
      <c r="G148" s="257"/>
      <c r="H148" s="29"/>
    </row>
    <row r="149" spans="1:8" x14ac:dyDescent="0.25">
      <c r="A149" s="2" t="s">
        <v>118</v>
      </c>
      <c r="B149" s="168">
        <f t="shared" ref="B149:B156" si="14">VLOOKUP(A149,$A$103:$B$111,2,0)</f>
        <v>1043.75</v>
      </c>
      <c r="C149" s="173">
        <f t="shared" ref="C149:C156" si="15">B149*$G$146</f>
        <v>126.29375</v>
      </c>
      <c r="D149" s="16"/>
      <c r="E149" s="16"/>
      <c r="F149" s="16"/>
      <c r="G149" s="257"/>
      <c r="H149" s="29"/>
    </row>
    <row r="150" spans="1:8" x14ac:dyDescent="0.25">
      <c r="A150" s="2" t="s">
        <v>119</v>
      </c>
      <c r="B150" s="75">
        <f t="shared" si="14"/>
        <v>1676.7</v>
      </c>
      <c r="C150" s="174">
        <f t="shared" si="15"/>
        <v>202.88069999999999</v>
      </c>
      <c r="D150" s="16"/>
      <c r="E150" s="16"/>
      <c r="F150" s="16"/>
      <c r="G150" s="257"/>
      <c r="H150" s="29"/>
    </row>
    <row r="151" spans="1:8" x14ac:dyDescent="0.25">
      <c r="A151" s="2" t="s">
        <v>120</v>
      </c>
      <c r="B151" s="75">
        <f t="shared" si="14"/>
        <v>2179.71</v>
      </c>
      <c r="C151" s="174">
        <f t="shared" si="15"/>
        <v>263.74491</v>
      </c>
      <c r="D151" s="16"/>
      <c r="E151" s="16"/>
      <c r="F151" s="16"/>
      <c r="G151" s="257"/>
      <c r="H151" s="29"/>
    </row>
    <row r="152" spans="1:8" x14ac:dyDescent="0.25">
      <c r="A152" s="2" t="s">
        <v>121</v>
      </c>
      <c r="B152" s="75">
        <f t="shared" si="14"/>
        <v>1676.7</v>
      </c>
      <c r="C152" s="174">
        <f t="shared" si="15"/>
        <v>202.88069999999999</v>
      </c>
      <c r="D152" s="16"/>
      <c r="E152" s="16"/>
      <c r="F152" s="16"/>
      <c r="G152" s="257"/>
      <c r="H152" s="29"/>
    </row>
    <row r="153" spans="1:8" x14ac:dyDescent="0.25">
      <c r="A153" s="2" t="s">
        <v>122</v>
      </c>
      <c r="B153" s="75">
        <f t="shared" si="14"/>
        <v>1676.7</v>
      </c>
      <c r="C153" s="174">
        <f t="shared" si="15"/>
        <v>202.88069999999999</v>
      </c>
      <c r="D153" s="16"/>
      <c r="E153" s="16"/>
      <c r="F153" s="16"/>
      <c r="G153" s="257"/>
      <c r="H153" s="29"/>
    </row>
    <row r="154" spans="1:8" x14ac:dyDescent="0.25">
      <c r="A154" s="2" t="s">
        <v>123</v>
      </c>
      <c r="B154" s="75">
        <f t="shared" si="14"/>
        <v>1676.7</v>
      </c>
      <c r="C154" s="174">
        <f t="shared" si="15"/>
        <v>202.88069999999999</v>
      </c>
      <c r="D154" s="16"/>
      <c r="E154" s="16"/>
      <c r="F154" s="16"/>
      <c r="G154" s="257"/>
      <c r="H154" s="29"/>
    </row>
    <row r="155" spans="1:8" x14ac:dyDescent="0.25">
      <c r="A155" s="2" t="s">
        <v>124</v>
      </c>
      <c r="B155" s="75">
        <f t="shared" si="14"/>
        <v>2293.5300000000002</v>
      </c>
      <c r="C155" s="174">
        <f t="shared" si="15"/>
        <v>277.51713000000001</v>
      </c>
      <c r="D155" s="16"/>
      <c r="E155" s="16"/>
      <c r="F155" s="16"/>
      <c r="G155" s="257"/>
      <c r="H155" s="29"/>
    </row>
    <row r="156" spans="1:8" x14ac:dyDescent="0.25">
      <c r="A156" s="2" t="s">
        <v>125</v>
      </c>
      <c r="B156" s="75">
        <f t="shared" si="14"/>
        <v>2580.2399999999998</v>
      </c>
      <c r="C156" s="174">
        <f t="shared" si="15"/>
        <v>312.20903999999996</v>
      </c>
      <c r="D156" s="16"/>
      <c r="E156" s="16"/>
      <c r="F156" s="16"/>
      <c r="G156" s="257"/>
      <c r="H156" s="29"/>
    </row>
    <row r="157" spans="1:8" ht="16.5" thickBot="1" x14ac:dyDescent="0.3">
      <c r="A157" s="8"/>
      <c r="B157" s="171"/>
      <c r="C157" s="175"/>
      <c r="D157" s="16"/>
      <c r="E157" s="16"/>
      <c r="F157" s="16"/>
      <c r="G157" s="257"/>
      <c r="H157" s="29"/>
    </row>
    <row r="158" spans="1:8" x14ac:dyDescent="0.25">
      <c r="A158" s="25"/>
      <c r="B158" s="16"/>
      <c r="C158" s="16"/>
      <c r="D158" s="16"/>
      <c r="E158" s="16"/>
      <c r="F158" s="16"/>
      <c r="G158" s="257"/>
      <c r="H158" s="29"/>
    </row>
    <row r="159" spans="1:8" ht="30" customHeight="1" x14ac:dyDescent="0.25">
      <c r="A159" s="378" t="s">
        <v>19</v>
      </c>
      <c r="B159" s="391" t="s">
        <v>178</v>
      </c>
      <c r="C159" s="392" t="s">
        <v>172</v>
      </c>
      <c r="D159" s="392" t="s">
        <v>179</v>
      </c>
      <c r="E159" s="392"/>
      <c r="F159" s="230" t="s">
        <v>186</v>
      </c>
      <c r="G159" s="258" t="s">
        <v>188</v>
      </c>
      <c r="H159" s="29"/>
    </row>
    <row r="160" spans="1:8" ht="33" customHeight="1" x14ac:dyDescent="0.25">
      <c r="A160" s="378"/>
      <c r="B160" s="391"/>
      <c r="C160" s="392"/>
      <c r="D160" s="392"/>
      <c r="E160" s="392"/>
      <c r="F160" s="237">
        <v>3</v>
      </c>
      <c r="G160" s="259">
        <f>IF(OR(F160=1,F160=2,F160=3),IF(F160=1,B127,IF(F160=2,C127,D127)))</f>
        <v>7.8200000000000006E-2</v>
      </c>
      <c r="H160" s="29"/>
    </row>
    <row r="161" spans="1:8" x14ac:dyDescent="0.25">
      <c r="A161" s="363" t="s">
        <v>321</v>
      </c>
      <c r="B161" s="364"/>
      <c r="C161" s="364"/>
      <c r="D161" s="364"/>
      <c r="E161" s="364"/>
      <c r="F161" s="364"/>
      <c r="G161" s="365"/>
      <c r="H161" s="29"/>
    </row>
    <row r="162" spans="1:8" ht="16.5" thickBot="1" x14ac:dyDescent="0.3">
      <c r="A162" s="25"/>
      <c r="B162" s="16"/>
      <c r="C162" s="16"/>
      <c r="D162" s="16"/>
      <c r="E162" s="16"/>
      <c r="F162" s="16"/>
      <c r="G162" s="257"/>
      <c r="H162" s="29"/>
    </row>
    <row r="163" spans="1:8" ht="16.5" thickBot="1" x14ac:dyDescent="0.3">
      <c r="A163" s="84" t="s">
        <v>126</v>
      </c>
      <c r="B163" s="84" t="s">
        <v>152</v>
      </c>
      <c r="C163" s="3" t="s">
        <v>187</v>
      </c>
      <c r="D163" s="16"/>
      <c r="E163" s="16"/>
      <c r="F163" s="83"/>
      <c r="G163" s="257"/>
      <c r="H163" s="29"/>
    </row>
    <row r="164" spans="1:8" x14ac:dyDescent="0.25">
      <c r="A164" s="2" t="s">
        <v>118</v>
      </c>
      <c r="B164" s="75">
        <f t="shared" ref="B164:B171" si="16">VLOOKUP(A164,$A$103:$B$111,2,0)</f>
        <v>1043.75</v>
      </c>
      <c r="C164" s="174">
        <f t="shared" ref="C164:C171" si="17">B164*$G$160</f>
        <v>81.621250000000003</v>
      </c>
      <c r="D164" s="16"/>
      <c r="E164" s="16"/>
      <c r="F164" s="16"/>
      <c r="G164" s="257"/>
      <c r="H164" s="29"/>
    </row>
    <row r="165" spans="1:8" x14ac:dyDescent="0.25">
      <c r="A165" s="2" t="s">
        <v>119</v>
      </c>
      <c r="B165" s="75">
        <f t="shared" si="16"/>
        <v>1676.7</v>
      </c>
      <c r="C165" s="174">
        <f t="shared" si="17"/>
        <v>131.11794</v>
      </c>
      <c r="D165" s="16"/>
      <c r="E165" s="16"/>
      <c r="F165" s="16"/>
      <c r="G165" s="257"/>
      <c r="H165" s="29"/>
    </row>
    <row r="166" spans="1:8" x14ac:dyDescent="0.25">
      <c r="A166" s="2" t="s">
        <v>120</v>
      </c>
      <c r="B166" s="75">
        <f t="shared" si="16"/>
        <v>2179.71</v>
      </c>
      <c r="C166" s="174">
        <f t="shared" si="17"/>
        <v>170.45332200000001</v>
      </c>
      <c r="D166" s="16"/>
      <c r="E166" s="16"/>
      <c r="F166" s="16"/>
      <c r="G166" s="257"/>
      <c r="H166" s="29"/>
    </row>
    <row r="167" spans="1:8" x14ac:dyDescent="0.25">
      <c r="A167" s="2" t="s">
        <v>121</v>
      </c>
      <c r="B167" s="75">
        <f t="shared" si="16"/>
        <v>1676.7</v>
      </c>
      <c r="C167" s="174">
        <f t="shared" si="17"/>
        <v>131.11794</v>
      </c>
      <c r="D167" s="16"/>
      <c r="E167" s="16"/>
      <c r="F167" s="16"/>
      <c r="G167" s="257"/>
      <c r="H167" s="29"/>
    </row>
    <row r="168" spans="1:8" x14ac:dyDescent="0.25">
      <c r="A168" s="2" t="s">
        <v>122</v>
      </c>
      <c r="B168" s="75">
        <f t="shared" si="16"/>
        <v>1676.7</v>
      </c>
      <c r="C168" s="174">
        <f t="shared" si="17"/>
        <v>131.11794</v>
      </c>
      <c r="D168" s="16"/>
      <c r="E168" s="16"/>
      <c r="F168" s="16"/>
      <c r="G168" s="257"/>
      <c r="H168" s="29"/>
    </row>
    <row r="169" spans="1:8" x14ac:dyDescent="0.25">
      <c r="A169" s="2" t="s">
        <v>123</v>
      </c>
      <c r="B169" s="75">
        <f t="shared" si="16"/>
        <v>1676.7</v>
      </c>
      <c r="C169" s="174">
        <f t="shared" si="17"/>
        <v>131.11794</v>
      </c>
      <c r="D169" s="16"/>
      <c r="E169" s="16"/>
      <c r="F169" s="16"/>
      <c r="G169" s="257"/>
      <c r="H169" s="29"/>
    </row>
    <row r="170" spans="1:8" x14ac:dyDescent="0.25">
      <c r="A170" s="2" t="s">
        <v>124</v>
      </c>
      <c r="B170" s="75">
        <f t="shared" si="16"/>
        <v>2293.5300000000002</v>
      </c>
      <c r="C170" s="174">
        <f t="shared" si="17"/>
        <v>179.35404600000004</v>
      </c>
      <c r="D170" s="16"/>
      <c r="E170" s="16"/>
      <c r="F170" s="16"/>
      <c r="G170" s="257"/>
      <c r="H170" s="29"/>
    </row>
    <row r="171" spans="1:8" x14ac:dyDescent="0.25">
      <c r="A171" s="2" t="s">
        <v>125</v>
      </c>
      <c r="B171" s="75">
        <f t="shared" si="16"/>
        <v>2580.2399999999998</v>
      </c>
      <c r="C171" s="174">
        <f t="shared" si="17"/>
        <v>201.77476799999999</v>
      </c>
      <c r="D171" s="16"/>
      <c r="E171" s="16"/>
      <c r="F171" s="16"/>
      <c r="G171" s="257"/>
      <c r="H171" s="29"/>
    </row>
    <row r="172" spans="1:8" ht="16.5" thickBot="1" x14ac:dyDescent="0.3">
      <c r="A172" s="8"/>
      <c r="B172" s="171"/>
      <c r="C172" s="175"/>
      <c r="D172" s="16"/>
      <c r="E172" s="16"/>
      <c r="F172" s="16"/>
      <c r="G172" s="257"/>
      <c r="H172" s="29"/>
    </row>
    <row r="173" spans="1:8" x14ac:dyDescent="0.25">
      <c r="A173" s="25"/>
      <c r="B173" s="16"/>
      <c r="C173" s="16"/>
      <c r="D173" s="16"/>
      <c r="E173" s="16"/>
      <c r="F173" s="16"/>
      <c r="G173" s="257"/>
      <c r="H173" s="29"/>
    </row>
    <row r="174" spans="1:8" x14ac:dyDescent="0.25">
      <c r="A174" s="379" t="s">
        <v>180</v>
      </c>
      <c r="B174" s="380"/>
      <c r="C174" s="380"/>
      <c r="D174" s="380"/>
      <c r="E174" s="380"/>
      <c r="F174" s="380"/>
      <c r="G174" s="381"/>
      <c r="H174" s="29"/>
    </row>
    <row r="175" spans="1:8" ht="16.5" thickBot="1" x14ac:dyDescent="0.3">
      <c r="A175" s="25"/>
      <c r="B175" s="152"/>
      <c r="C175" s="152"/>
      <c r="D175" s="152"/>
      <c r="E175" s="16"/>
      <c r="F175" s="16"/>
      <c r="G175" s="257"/>
      <c r="H175" s="29"/>
    </row>
    <row r="176" spans="1:8" ht="32.25" thickBot="1" x14ac:dyDescent="0.3">
      <c r="A176" s="84" t="s">
        <v>126</v>
      </c>
      <c r="B176" s="84" t="s">
        <v>17</v>
      </c>
      <c r="C176" s="84" t="s">
        <v>18</v>
      </c>
      <c r="D176" s="3" t="s">
        <v>189</v>
      </c>
      <c r="E176" s="3" t="s">
        <v>19</v>
      </c>
      <c r="F176" s="16"/>
      <c r="G176" s="257"/>
      <c r="H176" s="29"/>
    </row>
    <row r="177" spans="1:8" x14ac:dyDescent="0.25">
      <c r="A177" s="2" t="s">
        <v>118</v>
      </c>
      <c r="B177" s="75">
        <f t="shared" ref="B177:B187" si="18">VLOOKUP(A177,$A$135:$C$143,3,0)</f>
        <v>86.944374999999994</v>
      </c>
      <c r="C177" s="75">
        <f t="shared" ref="C177:C187" si="19">VLOOKUP(A177,$A$149:$C$157,3,0)</f>
        <v>126.29375</v>
      </c>
      <c r="D177" s="174">
        <f t="shared" ref="D177:D187" si="20">SUM(B177:C177)</f>
        <v>213.238125</v>
      </c>
      <c r="E177" s="161">
        <f t="shared" ref="E177:E187" si="21">VLOOKUP(A177,$A$164:$C$172,3,0)</f>
        <v>81.621250000000003</v>
      </c>
      <c r="F177" s="16"/>
      <c r="G177" s="257"/>
      <c r="H177" s="29"/>
    </row>
    <row r="178" spans="1:8" x14ac:dyDescent="0.25">
      <c r="A178" s="2" t="s">
        <v>119</v>
      </c>
      <c r="B178" s="75">
        <f t="shared" si="18"/>
        <v>139.66910999999999</v>
      </c>
      <c r="C178" s="75">
        <f t="shared" si="19"/>
        <v>202.88069999999999</v>
      </c>
      <c r="D178" s="174">
        <f t="shared" si="20"/>
        <v>342.54980999999998</v>
      </c>
      <c r="E178" s="161">
        <f t="shared" si="21"/>
        <v>131.11794</v>
      </c>
      <c r="F178" s="16"/>
      <c r="G178" s="257"/>
      <c r="H178" s="29"/>
    </row>
    <row r="179" spans="1:8" x14ac:dyDescent="0.25">
      <c r="A179" s="2" t="s">
        <v>120</v>
      </c>
      <c r="B179" s="75">
        <f t="shared" si="18"/>
        <v>181.56984299999999</v>
      </c>
      <c r="C179" s="75">
        <f t="shared" si="19"/>
        <v>263.74491</v>
      </c>
      <c r="D179" s="174">
        <f t="shared" si="20"/>
        <v>445.314753</v>
      </c>
      <c r="E179" s="161">
        <f t="shared" si="21"/>
        <v>170.45332200000001</v>
      </c>
      <c r="F179" s="16"/>
      <c r="G179" s="257"/>
      <c r="H179" s="29"/>
    </row>
    <row r="180" spans="1:8" x14ac:dyDescent="0.25">
      <c r="A180" s="2" t="s">
        <v>121</v>
      </c>
      <c r="B180" s="75">
        <f t="shared" si="18"/>
        <v>139.66910999999999</v>
      </c>
      <c r="C180" s="75">
        <f t="shared" si="19"/>
        <v>202.88069999999999</v>
      </c>
      <c r="D180" s="174">
        <f t="shared" si="20"/>
        <v>342.54980999999998</v>
      </c>
      <c r="E180" s="161">
        <f t="shared" si="21"/>
        <v>131.11794</v>
      </c>
      <c r="F180" s="16"/>
      <c r="G180" s="257"/>
      <c r="H180" s="29"/>
    </row>
    <row r="181" spans="1:8" x14ac:dyDescent="0.25">
      <c r="A181" s="2" t="s">
        <v>122</v>
      </c>
      <c r="B181" s="75">
        <f t="shared" si="18"/>
        <v>139.66910999999999</v>
      </c>
      <c r="C181" s="75">
        <f t="shared" si="19"/>
        <v>202.88069999999999</v>
      </c>
      <c r="D181" s="174">
        <f t="shared" si="20"/>
        <v>342.54980999999998</v>
      </c>
      <c r="E181" s="161">
        <f t="shared" si="21"/>
        <v>131.11794</v>
      </c>
      <c r="F181" s="16"/>
      <c r="G181" s="257"/>
      <c r="H181" s="29"/>
    </row>
    <row r="182" spans="1:8" x14ac:dyDescent="0.25">
      <c r="A182" s="2" t="s">
        <v>123</v>
      </c>
      <c r="B182" s="75">
        <f t="shared" si="18"/>
        <v>139.66910999999999</v>
      </c>
      <c r="C182" s="75">
        <f t="shared" si="19"/>
        <v>202.88069999999999</v>
      </c>
      <c r="D182" s="174">
        <f t="shared" si="20"/>
        <v>342.54980999999998</v>
      </c>
      <c r="E182" s="161">
        <f t="shared" si="21"/>
        <v>131.11794</v>
      </c>
      <c r="F182" s="16"/>
      <c r="G182" s="257"/>
      <c r="H182" s="29"/>
    </row>
    <row r="183" spans="1:8" x14ac:dyDescent="0.25">
      <c r="A183" s="2" t="s">
        <v>124</v>
      </c>
      <c r="B183" s="75">
        <f t="shared" si="18"/>
        <v>191.05104900000001</v>
      </c>
      <c r="C183" s="75">
        <f t="shared" si="19"/>
        <v>277.51713000000001</v>
      </c>
      <c r="D183" s="174">
        <f t="shared" si="20"/>
        <v>468.56817899999999</v>
      </c>
      <c r="E183" s="161">
        <f t="shared" si="21"/>
        <v>179.35404600000004</v>
      </c>
      <c r="F183" s="16"/>
      <c r="G183" s="257"/>
      <c r="H183" s="29"/>
    </row>
    <row r="184" spans="1:8" x14ac:dyDescent="0.25">
      <c r="A184" s="2" t="s">
        <v>125</v>
      </c>
      <c r="B184" s="75">
        <f t="shared" si="18"/>
        <v>214.93399199999999</v>
      </c>
      <c r="C184" s="75">
        <f t="shared" si="19"/>
        <v>312.20903999999996</v>
      </c>
      <c r="D184" s="174">
        <f t="shared" si="20"/>
        <v>527.14303199999995</v>
      </c>
      <c r="E184" s="161">
        <f t="shared" si="21"/>
        <v>201.77476799999999</v>
      </c>
      <c r="F184" s="16"/>
      <c r="G184" s="257"/>
      <c r="H184" s="29"/>
    </row>
    <row r="185" spans="1:8" x14ac:dyDescent="0.25">
      <c r="A185" s="2"/>
      <c r="B185" s="75" t="e">
        <f t="shared" si="18"/>
        <v>#N/A</v>
      </c>
      <c r="C185" s="75" t="e">
        <f t="shared" si="19"/>
        <v>#N/A</v>
      </c>
      <c r="D185" s="174" t="e">
        <f t="shared" si="20"/>
        <v>#N/A</v>
      </c>
      <c r="E185" s="161" t="e">
        <f t="shared" si="21"/>
        <v>#N/A</v>
      </c>
      <c r="F185" s="16"/>
      <c r="G185" s="257"/>
      <c r="H185" s="29"/>
    </row>
    <row r="186" spans="1:8" x14ac:dyDescent="0.25">
      <c r="A186" s="5"/>
      <c r="B186" s="75" t="e">
        <f t="shared" si="18"/>
        <v>#N/A</v>
      </c>
      <c r="C186" s="75" t="e">
        <f t="shared" si="19"/>
        <v>#N/A</v>
      </c>
      <c r="D186" s="174" t="e">
        <f t="shared" si="20"/>
        <v>#N/A</v>
      </c>
      <c r="E186" s="161" t="e">
        <f t="shared" si="21"/>
        <v>#N/A</v>
      </c>
      <c r="F186" s="16"/>
      <c r="G186" s="257"/>
      <c r="H186" s="29"/>
    </row>
    <row r="187" spans="1:8" ht="16.5" thickBot="1" x14ac:dyDescent="0.3">
      <c r="A187" s="8"/>
      <c r="B187" s="171" t="e">
        <f t="shared" si="18"/>
        <v>#N/A</v>
      </c>
      <c r="C187" s="171" t="e">
        <f t="shared" si="19"/>
        <v>#N/A</v>
      </c>
      <c r="D187" s="175" t="e">
        <f t="shared" si="20"/>
        <v>#N/A</v>
      </c>
      <c r="E187" s="165" t="e">
        <f t="shared" si="21"/>
        <v>#N/A</v>
      </c>
      <c r="F187" s="16"/>
      <c r="G187" s="257"/>
      <c r="H187" s="29"/>
    </row>
    <row r="188" spans="1:8" x14ac:dyDescent="0.25">
      <c r="A188" s="25"/>
      <c r="B188" s="16"/>
      <c r="C188" s="16"/>
      <c r="D188" s="16"/>
      <c r="E188" s="16"/>
      <c r="F188" s="16"/>
      <c r="G188" s="257"/>
      <c r="H188" s="29"/>
    </row>
    <row r="189" spans="1:8" x14ac:dyDescent="0.25">
      <c r="A189" s="379" t="s">
        <v>49</v>
      </c>
      <c r="B189" s="380"/>
      <c r="C189" s="380"/>
      <c r="D189" s="380"/>
      <c r="E189" s="380"/>
      <c r="F189" s="380"/>
      <c r="G189" s="381"/>
      <c r="H189" s="29"/>
    </row>
    <row r="190" spans="1:8" x14ac:dyDescent="0.25">
      <c r="A190" s="363" t="s">
        <v>314</v>
      </c>
      <c r="B190" s="364"/>
      <c r="C190" s="364"/>
      <c r="D190" s="364"/>
      <c r="E190" s="364"/>
      <c r="F190" s="364"/>
      <c r="G190" s="365"/>
      <c r="H190" s="29"/>
    </row>
    <row r="191" spans="1:8" x14ac:dyDescent="0.25">
      <c r="A191" s="366" t="s">
        <v>324</v>
      </c>
      <c r="B191" s="367"/>
      <c r="C191" s="367"/>
      <c r="D191" s="367"/>
      <c r="E191" s="367"/>
      <c r="F191" s="367"/>
      <c r="G191" s="368"/>
      <c r="H191" s="29"/>
    </row>
    <row r="192" spans="1:8" ht="63" x14ac:dyDescent="0.25">
      <c r="A192" s="81" t="s">
        <v>339</v>
      </c>
      <c r="B192" s="82"/>
      <c r="C192" s="82"/>
      <c r="D192" s="82"/>
      <c r="E192" s="82"/>
      <c r="F192" s="82"/>
      <c r="G192" s="260"/>
      <c r="H192" s="29"/>
    </row>
    <row r="193" spans="1:8" x14ac:dyDescent="0.25">
      <c r="A193" s="426"/>
      <c r="B193" s="427"/>
      <c r="C193" s="427"/>
      <c r="D193" s="427"/>
      <c r="E193" s="427"/>
      <c r="F193" s="427"/>
      <c r="G193" s="428"/>
      <c r="H193" s="29"/>
    </row>
    <row r="194" spans="1:8" x14ac:dyDescent="0.25">
      <c r="A194" s="447" t="s">
        <v>150</v>
      </c>
      <c r="B194" s="441"/>
      <c r="C194" s="441"/>
      <c r="D194" s="441"/>
      <c r="E194" s="441"/>
      <c r="F194" s="441"/>
      <c r="G194" s="448"/>
      <c r="H194" s="29"/>
    </row>
    <row r="195" spans="1:8" x14ac:dyDescent="0.25">
      <c r="A195" s="382" t="s">
        <v>17</v>
      </c>
      <c r="B195" s="383" t="s">
        <v>54</v>
      </c>
      <c r="C195" s="384"/>
      <c r="D195" s="384"/>
      <c r="E195" s="384"/>
      <c r="F195" s="384"/>
      <c r="G195" s="261" t="s">
        <v>160</v>
      </c>
      <c r="H195" s="29"/>
    </row>
    <row r="196" spans="1:8" x14ac:dyDescent="0.25">
      <c r="A196" s="382"/>
      <c r="B196" s="383"/>
      <c r="C196" s="384"/>
      <c r="D196" s="384"/>
      <c r="E196" s="384"/>
      <c r="F196" s="384"/>
      <c r="G196" s="262">
        <v>0.2</v>
      </c>
      <c r="H196" s="29"/>
    </row>
    <row r="197" spans="1:8" x14ac:dyDescent="0.25">
      <c r="A197" s="382" t="s">
        <v>18</v>
      </c>
      <c r="B197" s="383" t="s">
        <v>55</v>
      </c>
      <c r="C197" s="384"/>
      <c r="D197" s="384"/>
      <c r="E197" s="384"/>
      <c r="F197" s="384"/>
      <c r="G197" s="261" t="s">
        <v>160</v>
      </c>
      <c r="H197" s="29"/>
    </row>
    <row r="198" spans="1:8" x14ac:dyDescent="0.25">
      <c r="A198" s="382"/>
      <c r="B198" s="383"/>
      <c r="C198" s="384"/>
      <c r="D198" s="384"/>
      <c r="E198" s="384"/>
      <c r="F198" s="384"/>
      <c r="G198" s="262">
        <v>2.5000000000000001E-2</v>
      </c>
      <c r="H198" s="29"/>
    </row>
    <row r="199" spans="1:8" x14ac:dyDescent="0.25">
      <c r="A199" s="382" t="s">
        <v>19</v>
      </c>
      <c r="B199" s="383" t="s">
        <v>56</v>
      </c>
      <c r="C199" s="384"/>
      <c r="D199" s="384" t="s">
        <v>183</v>
      </c>
      <c r="E199" s="238" t="s">
        <v>131</v>
      </c>
      <c r="F199" s="238" t="s">
        <v>132</v>
      </c>
      <c r="G199" s="261" t="s">
        <v>160</v>
      </c>
      <c r="H199" s="29"/>
    </row>
    <row r="200" spans="1:8" x14ac:dyDescent="0.25">
      <c r="A200" s="382"/>
      <c r="B200" s="383"/>
      <c r="C200" s="384"/>
      <c r="D200" s="384"/>
      <c r="E200" s="239">
        <f>F160/100</f>
        <v>0.03</v>
      </c>
      <c r="F200" s="240">
        <v>0.97</v>
      </c>
      <c r="G200" s="263">
        <f>(E200*F200)</f>
        <v>2.9099999999999997E-2</v>
      </c>
      <c r="H200" s="29"/>
    </row>
    <row r="201" spans="1:8" x14ac:dyDescent="0.25">
      <c r="A201" s="382" t="s">
        <v>20</v>
      </c>
      <c r="B201" s="383" t="s">
        <v>181</v>
      </c>
      <c r="C201" s="384"/>
      <c r="D201" s="384"/>
      <c r="E201" s="384"/>
      <c r="F201" s="384"/>
      <c r="G201" s="261" t="s">
        <v>160</v>
      </c>
      <c r="H201" s="29"/>
    </row>
    <row r="202" spans="1:8" x14ac:dyDescent="0.25">
      <c r="A202" s="382"/>
      <c r="B202" s="383"/>
      <c r="C202" s="384"/>
      <c r="D202" s="384"/>
      <c r="E202" s="384"/>
      <c r="F202" s="384"/>
      <c r="G202" s="262">
        <v>1.4999999999999999E-2</v>
      </c>
      <c r="H202" s="29"/>
    </row>
    <row r="203" spans="1:8" x14ac:dyDescent="0.25">
      <c r="A203" s="382" t="s">
        <v>21</v>
      </c>
      <c r="B203" s="383" t="s">
        <v>182</v>
      </c>
      <c r="C203" s="384"/>
      <c r="D203" s="384"/>
      <c r="E203" s="384"/>
      <c r="F203" s="384"/>
      <c r="G203" s="261" t="s">
        <v>160</v>
      </c>
      <c r="H203" s="29"/>
    </row>
    <row r="204" spans="1:8" x14ac:dyDescent="0.25">
      <c r="A204" s="382"/>
      <c r="B204" s="383"/>
      <c r="C204" s="384"/>
      <c r="D204" s="384"/>
      <c r="E204" s="384"/>
      <c r="F204" s="384"/>
      <c r="G204" s="262">
        <v>0.01</v>
      </c>
      <c r="H204" s="29"/>
    </row>
    <row r="205" spans="1:8" x14ac:dyDescent="0.25">
      <c r="A205" s="382" t="s">
        <v>22</v>
      </c>
      <c r="B205" s="383" t="s">
        <v>59</v>
      </c>
      <c r="C205" s="384"/>
      <c r="D205" s="384"/>
      <c r="E205" s="384"/>
      <c r="F205" s="384"/>
      <c r="G205" s="261" t="s">
        <v>160</v>
      </c>
      <c r="H205" s="29"/>
    </row>
    <row r="206" spans="1:8" x14ac:dyDescent="0.25">
      <c r="A206" s="382"/>
      <c r="B206" s="383"/>
      <c r="C206" s="384"/>
      <c r="D206" s="384"/>
      <c r="E206" s="384"/>
      <c r="F206" s="384"/>
      <c r="G206" s="262">
        <v>6.0000000000000001E-3</v>
      </c>
      <c r="H206" s="29"/>
    </row>
    <row r="207" spans="1:8" x14ac:dyDescent="0.25">
      <c r="A207" s="382" t="s">
        <v>30</v>
      </c>
      <c r="B207" s="383" t="s">
        <v>60</v>
      </c>
      <c r="C207" s="384"/>
      <c r="D207" s="384"/>
      <c r="E207" s="384"/>
      <c r="F207" s="384"/>
      <c r="G207" s="261" t="s">
        <v>160</v>
      </c>
      <c r="H207" s="29"/>
    </row>
    <row r="208" spans="1:8" x14ac:dyDescent="0.25">
      <c r="A208" s="382"/>
      <c r="B208" s="383"/>
      <c r="C208" s="384"/>
      <c r="D208" s="384"/>
      <c r="E208" s="384"/>
      <c r="F208" s="384"/>
      <c r="G208" s="262">
        <v>2E-3</v>
      </c>
      <c r="H208" s="29"/>
    </row>
    <row r="209" spans="1:8" x14ac:dyDescent="0.25">
      <c r="A209" s="382" t="s">
        <v>53</v>
      </c>
      <c r="B209" s="383" t="s">
        <v>61</v>
      </c>
      <c r="C209" s="384"/>
      <c r="D209" s="384"/>
      <c r="E209" s="384"/>
      <c r="F209" s="384"/>
      <c r="G209" s="261" t="s">
        <v>160</v>
      </c>
      <c r="H209" s="29"/>
    </row>
    <row r="210" spans="1:8" x14ac:dyDescent="0.25">
      <c r="A210" s="382"/>
      <c r="B210" s="383"/>
      <c r="C210" s="384"/>
      <c r="D210" s="384"/>
      <c r="E210" s="384"/>
      <c r="F210" s="384"/>
      <c r="G210" s="262">
        <v>0.08</v>
      </c>
      <c r="H210" s="29"/>
    </row>
    <row r="211" spans="1:8" x14ac:dyDescent="0.25">
      <c r="A211" s="25"/>
      <c r="B211" s="16"/>
      <c r="C211" s="16"/>
      <c r="D211" s="16"/>
      <c r="E211" s="16"/>
      <c r="F211" s="176" t="s">
        <v>28</v>
      </c>
      <c r="G211" s="264">
        <f>SUM(G210,G208,G206,G204,G202,G200,G198,G196)</f>
        <v>0.36709999999999998</v>
      </c>
      <c r="H211" s="29"/>
    </row>
    <row r="212" spans="1:8" x14ac:dyDescent="0.25">
      <c r="A212" s="25"/>
      <c r="B212" s="16"/>
      <c r="C212" s="16"/>
      <c r="D212" s="16"/>
      <c r="E212" s="16"/>
      <c r="F212" s="16"/>
      <c r="G212" s="257"/>
      <c r="H212" s="29"/>
    </row>
    <row r="213" spans="1:8" x14ac:dyDescent="0.25">
      <c r="A213" s="382" t="s">
        <v>31</v>
      </c>
      <c r="B213" s="383"/>
      <c r="C213" s="383"/>
      <c r="D213" s="383"/>
      <c r="E213" s="383"/>
      <c r="F213" s="383"/>
      <c r="G213" s="425"/>
      <c r="H213" s="29"/>
    </row>
    <row r="214" spans="1:8" x14ac:dyDescent="0.25">
      <c r="A214" s="382" t="s">
        <v>17</v>
      </c>
      <c r="B214" s="383" t="s">
        <v>54</v>
      </c>
      <c r="C214" s="384"/>
      <c r="D214" s="384"/>
      <c r="E214" s="384"/>
      <c r="F214" s="384"/>
      <c r="G214" s="261" t="s">
        <v>160</v>
      </c>
      <c r="H214" s="29"/>
    </row>
    <row r="215" spans="1:8" x14ac:dyDescent="0.25">
      <c r="A215" s="382"/>
      <c r="B215" s="383"/>
      <c r="C215" s="384"/>
      <c r="D215" s="384"/>
      <c r="E215" s="384"/>
      <c r="F215" s="384"/>
      <c r="G215" s="262">
        <v>0.2</v>
      </c>
      <c r="H215" s="29"/>
    </row>
    <row r="216" spans="1:8" x14ac:dyDescent="0.25">
      <c r="A216" s="382" t="s">
        <v>18</v>
      </c>
      <c r="B216" s="383" t="s">
        <v>55</v>
      </c>
      <c r="C216" s="384"/>
      <c r="D216" s="384"/>
      <c r="E216" s="384"/>
      <c r="F216" s="384"/>
      <c r="G216" s="261" t="s">
        <v>160</v>
      </c>
      <c r="H216" s="29"/>
    </row>
    <row r="217" spans="1:8" x14ac:dyDescent="0.25">
      <c r="A217" s="382"/>
      <c r="B217" s="383"/>
      <c r="C217" s="384"/>
      <c r="D217" s="384"/>
      <c r="E217" s="384"/>
      <c r="F217" s="384"/>
      <c r="G217" s="262"/>
      <c r="H217" s="29"/>
    </row>
    <row r="218" spans="1:8" x14ac:dyDescent="0.25">
      <c r="A218" s="382" t="s">
        <v>19</v>
      </c>
      <c r="B218" s="383" t="s">
        <v>56</v>
      </c>
      <c r="C218" s="384"/>
      <c r="D218" s="384" t="s">
        <v>183</v>
      </c>
      <c r="E218" s="238" t="s">
        <v>131</v>
      </c>
      <c r="F218" s="238" t="s">
        <v>132</v>
      </c>
      <c r="G218" s="261" t="s">
        <v>160</v>
      </c>
      <c r="H218" s="29"/>
    </row>
    <row r="219" spans="1:8" x14ac:dyDescent="0.25">
      <c r="A219" s="382"/>
      <c r="B219" s="383"/>
      <c r="C219" s="384"/>
      <c r="D219" s="384"/>
      <c r="E219" s="239">
        <f>F160/100</f>
        <v>0.03</v>
      </c>
      <c r="F219" s="240">
        <v>0.97</v>
      </c>
      <c r="G219" s="263">
        <f>E219*F219</f>
        <v>2.9099999999999997E-2</v>
      </c>
      <c r="H219" s="29"/>
    </row>
    <row r="220" spans="1:8" x14ac:dyDescent="0.25">
      <c r="A220" s="382" t="s">
        <v>20</v>
      </c>
      <c r="B220" s="383" t="s">
        <v>181</v>
      </c>
      <c r="C220" s="384"/>
      <c r="D220" s="384"/>
      <c r="E220" s="384"/>
      <c r="F220" s="384"/>
      <c r="G220" s="261" t="s">
        <v>160</v>
      </c>
      <c r="H220" s="29"/>
    </row>
    <row r="221" spans="1:8" x14ac:dyDescent="0.25">
      <c r="A221" s="382"/>
      <c r="B221" s="383"/>
      <c r="C221" s="384"/>
      <c r="D221" s="384"/>
      <c r="E221" s="384"/>
      <c r="F221" s="384"/>
      <c r="G221" s="262"/>
      <c r="H221" s="29"/>
    </row>
    <row r="222" spans="1:8" x14ac:dyDescent="0.25">
      <c r="A222" s="382" t="s">
        <v>21</v>
      </c>
      <c r="B222" s="383" t="s">
        <v>182</v>
      </c>
      <c r="C222" s="384"/>
      <c r="D222" s="384"/>
      <c r="E222" s="384"/>
      <c r="F222" s="384"/>
      <c r="G222" s="261" t="s">
        <v>160</v>
      </c>
      <c r="H222" s="29"/>
    </row>
    <row r="223" spans="1:8" x14ac:dyDescent="0.25">
      <c r="A223" s="382"/>
      <c r="B223" s="383"/>
      <c r="C223" s="384"/>
      <c r="D223" s="384"/>
      <c r="E223" s="384"/>
      <c r="F223" s="384"/>
      <c r="G223" s="262"/>
      <c r="H223" s="29"/>
    </row>
    <row r="224" spans="1:8" x14ac:dyDescent="0.25">
      <c r="A224" s="382" t="s">
        <v>22</v>
      </c>
      <c r="B224" s="383" t="s">
        <v>59</v>
      </c>
      <c r="C224" s="384"/>
      <c r="D224" s="384"/>
      <c r="E224" s="384"/>
      <c r="F224" s="384"/>
      <c r="G224" s="261" t="s">
        <v>160</v>
      </c>
      <c r="H224" s="29"/>
    </row>
    <row r="225" spans="1:8" x14ac:dyDescent="0.25">
      <c r="A225" s="382"/>
      <c r="B225" s="383"/>
      <c r="C225" s="384"/>
      <c r="D225" s="384"/>
      <c r="E225" s="384"/>
      <c r="F225" s="384"/>
      <c r="G225" s="262"/>
      <c r="H225" s="29"/>
    </row>
    <row r="226" spans="1:8" x14ac:dyDescent="0.25">
      <c r="A226" s="382" t="s">
        <v>30</v>
      </c>
      <c r="B226" s="383" t="s">
        <v>60</v>
      </c>
      <c r="C226" s="384"/>
      <c r="D226" s="384"/>
      <c r="E226" s="384"/>
      <c r="F226" s="384"/>
      <c r="G226" s="261" t="s">
        <v>160</v>
      </c>
      <c r="H226" s="29"/>
    </row>
    <row r="227" spans="1:8" x14ac:dyDescent="0.25">
      <c r="A227" s="382"/>
      <c r="B227" s="383"/>
      <c r="C227" s="384"/>
      <c r="D227" s="384"/>
      <c r="E227" s="384"/>
      <c r="F227" s="384"/>
      <c r="G227" s="262"/>
      <c r="H227" s="29"/>
    </row>
    <row r="228" spans="1:8" x14ac:dyDescent="0.25">
      <c r="A228" s="382" t="s">
        <v>53</v>
      </c>
      <c r="B228" s="383" t="s">
        <v>61</v>
      </c>
      <c r="C228" s="384"/>
      <c r="D228" s="384"/>
      <c r="E228" s="384"/>
      <c r="F228" s="384"/>
      <c r="G228" s="261" t="s">
        <v>160</v>
      </c>
      <c r="H228" s="29"/>
    </row>
    <row r="229" spans="1:8" x14ac:dyDescent="0.25">
      <c r="A229" s="382"/>
      <c r="B229" s="383"/>
      <c r="C229" s="384"/>
      <c r="D229" s="384"/>
      <c r="E229" s="384"/>
      <c r="F229" s="384"/>
      <c r="G229" s="262">
        <v>0.08</v>
      </c>
      <c r="H229" s="29"/>
    </row>
    <row r="230" spans="1:8" x14ac:dyDescent="0.25">
      <c r="A230" s="25"/>
      <c r="B230" s="16"/>
      <c r="C230" s="16"/>
      <c r="D230" s="16"/>
      <c r="E230" s="16"/>
      <c r="F230" s="176" t="s">
        <v>28</v>
      </c>
      <c r="G230" s="264">
        <f>SUM(G229,G227,G225,G223,G221,G219,G217,G215)</f>
        <v>0.30910000000000004</v>
      </c>
      <c r="H230" s="29"/>
    </row>
    <row r="231" spans="1:8" x14ac:dyDescent="0.25">
      <c r="A231" s="25"/>
      <c r="B231" s="16"/>
      <c r="C231" s="16"/>
      <c r="D231" s="16"/>
      <c r="E231" s="16"/>
      <c r="F231" s="16"/>
      <c r="G231" s="257"/>
      <c r="H231" s="29"/>
    </row>
    <row r="232" spans="1:8" ht="15.75" customHeight="1" x14ac:dyDescent="0.25">
      <c r="A232" s="379" t="s">
        <v>133</v>
      </c>
      <c r="B232" s="380"/>
      <c r="C232" s="380"/>
      <c r="D232" s="380"/>
      <c r="E232" s="380"/>
      <c r="F232" s="380"/>
      <c r="G232" s="381"/>
      <c r="H232" s="29"/>
    </row>
    <row r="233" spans="1:8" ht="43.5" customHeight="1" x14ac:dyDescent="0.25">
      <c r="A233" s="366" t="s">
        <v>134</v>
      </c>
      <c r="B233" s="367"/>
      <c r="C233" s="367"/>
      <c r="D233" s="367"/>
      <c r="E233" s="367"/>
      <c r="F233" s="367"/>
      <c r="G233" s="368"/>
      <c r="H233" s="28"/>
    </row>
    <row r="234" spans="1:8" x14ac:dyDescent="0.25">
      <c r="A234" s="366" t="s">
        <v>325</v>
      </c>
      <c r="B234" s="367"/>
      <c r="C234" s="367"/>
      <c r="D234" s="367"/>
      <c r="E234" s="367"/>
      <c r="F234" s="367"/>
      <c r="G234" s="368"/>
      <c r="H234" s="28"/>
    </row>
    <row r="235" spans="1:8" x14ac:dyDescent="0.25">
      <c r="A235" s="372"/>
      <c r="B235" s="373"/>
      <c r="C235" s="373"/>
      <c r="D235" s="373"/>
      <c r="E235" s="373"/>
      <c r="F235" s="373"/>
      <c r="G235" s="374"/>
      <c r="H235" s="16"/>
    </row>
    <row r="236" spans="1:8" ht="42" customHeight="1" x14ac:dyDescent="0.25">
      <c r="A236" s="378" t="s">
        <v>17</v>
      </c>
      <c r="B236" s="391" t="s">
        <v>65</v>
      </c>
      <c r="C236" s="408" t="s">
        <v>253</v>
      </c>
      <c r="D236" s="230" t="s">
        <v>135</v>
      </c>
      <c r="E236" s="230" t="s">
        <v>251</v>
      </c>
      <c r="F236" s="230" t="s">
        <v>250</v>
      </c>
      <c r="G236" s="258" t="s">
        <v>249</v>
      </c>
      <c r="H236" s="16"/>
    </row>
    <row r="237" spans="1:8" ht="23.25" customHeight="1" x14ac:dyDescent="0.25">
      <c r="A237" s="378"/>
      <c r="B237" s="391"/>
      <c r="C237" s="409"/>
      <c r="D237" s="242">
        <v>0.06</v>
      </c>
      <c r="E237" s="243">
        <v>3.7</v>
      </c>
      <c r="F237" s="237">
        <v>2</v>
      </c>
      <c r="G237" s="265">
        <v>25.42</v>
      </c>
      <c r="H237" s="16"/>
    </row>
    <row r="238" spans="1:8" x14ac:dyDescent="0.25">
      <c r="A238" s="363" t="s">
        <v>315</v>
      </c>
      <c r="B238" s="364"/>
      <c r="C238" s="364"/>
      <c r="D238" s="364"/>
      <c r="E238" s="364"/>
      <c r="F238" s="364"/>
      <c r="G238" s="365"/>
      <c r="H238" s="29"/>
    </row>
    <row r="239" spans="1:8" ht="16.5" thickBot="1" x14ac:dyDescent="0.3">
      <c r="A239" s="177"/>
      <c r="B239" s="15"/>
      <c r="C239" s="15"/>
      <c r="D239" s="15"/>
      <c r="E239" s="15"/>
      <c r="F239" s="16"/>
      <c r="G239" s="257"/>
      <c r="H239" s="16"/>
    </row>
    <row r="240" spans="1:8" ht="16.5" thickBot="1" x14ac:dyDescent="0.3">
      <c r="A240" s="84" t="s">
        <v>126</v>
      </c>
      <c r="B240" s="84" t="s">
        <v>165</v>
      </c>
      <c r="C240" s="3" t="s">
        <v>252</v>
      </c>
      <c r="D240" s="178"/>
      <c r="E240" s="179"/>
      <c r="F240" s="16"/>
      <c r="G240" s="257"/>
      <c r="H240" s="16"/>
    </row>
    <row r="241" spans="1:8" x14ac:dyDescent="0.25">
      <c r="A241" s="2" t="s">
        <v>118</v>
      </c>
      <c r="B241" s="153">
        <f t="shared" ref="B241:B248" si="22">B14</f>
        <v>1043.75</v>
      </c>
      <c r="C241" s="180">
        <f t="shared" ref="C241:C248" si="23">($G$237*$E$237*$F$237) - ($D$237*B241)</f>
        <v>125.48300000000003</v>
      </c>
      <c r="D241" s="178"/>
      <c r="E241" s="181"/>
      <c r="F241" s="16"/>
      <c r="G241" s="257"/>
      <c r="H241" s="16"/>
    </row>
    <row r="242" spans="1:8" x14ac:dyDescent="0.25">
      <c r="A242" s="2" t="s">
        <v>119</v>
      </c>
      <c r="B242" s="153">
        <f t="shared" si="22"/>
        <v>1676.7</v>
      </c>
      <c r="C242" s="180">
        <f t="shared" si="23"/>
        <v>87.506000000000029</v>
      </c>
      <c r="D242" s="178"/>
      <c r="E242" s="179"/>
      <c r="F242" s="16"/>
      <c r="G242" s="257"/>
      <c r="H242" s="16"/>
    </row>
    <row r="243" spans="1:8" x14ac:dyDescent="0.25">
      <c r="A243" s="2" t="s">
        <v>120</v>
      </c>
      <c r="B243" s="153">
        <f t="shared" si="22"/>
        <v>1676.7</v>
      </c>
      <c r="C243" s="180">
        <f t="shared" si="23"/>
        <v>87.506000000000029</v>
      </c>
      <c r="D243" s="178"/>
      <c r="E243" s="179"/>
      <c r="F243" s="16"/>
      <c r="G243" s="257"/>
      <c r="H243" s="16"/>
    </row>
    <row r="244" spans="1:8" x14ac:dyDescent="0.25">
      <c r="A244" s="2" t="s">
        <v>121</v>
      </c>
      <c r="B244" s="153">
        <f t="shared" si="22"/>
        <v>1676.7</v>
      </c>
      <c r="C244" s="180">
        <f t="shared" si="23"/>
        <v>87.506000000000029</v>
      </c>
      <c r="D244" s="178"/>
      <c r="E244" s="179"/>
      <c r="F244" s="16"/>
      <c r="G244" s="257"/>
      <c r="H244" s="16"/>
    </row>
    <row r="245" spans="1:8" x14ac:dyDescent="0.25">
      <c r="A245" s="2" t="s">
        <v>122</v>
      </c>
      <c r="B245" s="153">
        <f t="shared" si="22"/>
        <v>1676.7</v>
      </c>
      <c r="C245" s="180">
        <f t="shared" si="23"/>
        <v>87.506000000000029</v>
      </c>
      <c r="D245" s="178"/>
      <c r="E245" s="179"/>
      <c r="F245" s="16"/>
      <c r="G245" s="257"/>
      <c r="H245" s="16"/>
    </row>
    <row r="246" spans="1:8" x14ac:dyDescent="0.25">
      <c r="A246" s="2" t="s">
        <v>123</v>
      </c>
      <c r="B246" s="153">
        <f t="shared" si="22"/>
        <v>1676.7</v>
      </c>
      <c r="C246" s="180">
        <f t="shared" si="23"/>
        <v>87.506000000000029</v>
      </c>
      <c r="D246" s="178"/>
      <c r="E246" s="179"/>
      <c r="F246" s="16"/>
      <c r="G246" s="257"/>
      <c r="H246" s="16"/>
    </row>
    <row r="247" spans="1:8" x14ac:dyDescent="0.25">
      <c r="A247" s="2" t="s">
        <v>124</v>
      </c>
      <c r="B247" s="153">
        <f t="shared" si="22"/>
        <v>2293.5300000000002</v>
      </c>
      <c r="C247" s="180">
        <f t="shared" si="23"/>
        <v>50.496200000000016</v>
      </c>
      <c r="D247" s="178"/>
      <c r="E247" s="179"/>
      <c r="F247" s="16"/>
      <c r="G247" s="257"/>
      <c r="H247" s="16"/>
    </row>
    <row r="248" spans="1:8" x14ac:dyDescent="0.25">
      <c r="A248" s="2" t="s">
        <v>125</v>
      </c>
      <c r="B248" s="153">
        <f t="shared" si="22"/>
        <v>2580.2399999999998</v>
      </c>
      <c r="C248" s="180">
        <f t="shared" si="23"/>
        <v>33.293600000000055</v>
      </c>
      <c r="D248" s="178"/>
      <c r="E248" s="179"/>
      <c r="F248" s="16"/>
      <c r="G248" s="257"/>
      <c r="H248" s="16"/>
    </row>
    <row r="249" spans="1:8" ht="16.5" thickBot="1" x14ac:dyDescent="0.3">
      <c r="A249" s="8"/>
      <c r="B249" s="156"/>
      <c r="C249" s="182"/>
      <c r="D249" s="16"/>
      <c r="E249" s="16"/>
      <c r="F249" s="16"/>
      <c r="G249" s="257"/>
      <c r="H249" s="16"/>
    </row>
    <row r="250" spans="1:8" x14ac:dyDescent="0.25">
      <c r="A250" s="177"/>
      <c r="B250" s="15"/>
      <c r="C250" s="15"/>
      <c r="D250" s="15"/>
      <c r="E250" s="15"/>
      <c r="F250" s="16"/>
      <c r="G250" s="257"/>
      <c r="H250" s="16"/>
    </row>
    <row r="251" spans="1:8" ht="30" customHeight="1" x14ac:dyDescent="0.25">
      <c r="A251" s="378" t="s">
        <v>18</v>
      </c>
      <c r="B251" s="391" t="s">
        <v>254</v>
      </c>
      <c r="C251" s="385" t="s">
        <v>255</v>
      </c>
      <c r="D251" s="387"/>
      <c r="E251" s="230" t="s">
        <v>256</v>
      </c>
      <c r="F251" s="230" t="s">
        <v>249</v>
      </c>
      <c r="G251" s="258" t="s">
        <v>135</v>
      </c>
      <c r="H251" s="16"/>
    </row>
    <row r="252" spans="1:8" ht="21.75" customHeight="1" x14ac:dyDescent="0.25">
      <c r="A252" s="378"/>
      <c r="B252" s="391"/>
      <c r="C252" s="388"/>
      <c r="D252" s="390"/>
      <c r="E252" s="243">
        <v>15.41</v>
      </c>
      <c r="F252" s="237">
        <v>25.42</v>
      </c>
      <c r="G252" s="266">
        <v>0.05</v>
      </c>
      <c r="H252" s="16"/>
    </row>
    <row r="253" spans="1:8" x14ac:dyDescent="0.25">
      <c r="A253" s="363" t="s">
        <v>316</v>
      </c>
      <c r="B253" s="364"/>
      <c r="C253" s="364"/>
      <c r="D253" s="364"/>
      <c r="E253" s="364"/>
      <c r="F253" s="364"/>
      <c r="G253" s="365"/>
      <c r="H253" s="29"/>
    </row>
    <row r="254" spans="1:8" ht="16.5" customHeight="1" thickBot="1" x14ac:dyDescent="0.3">
      <c r="A254" s="366" t="s">
        <v>322</v>
      </c>
      <c r="B254" s="367"/>
      <c r="C254" s="367"/>
      <c r="D254" s="367"/>
      <c r="E254" s="367"/>
      <c r="F254" s="367"/>
      <c r="G254" s="368"/>
      <c r="H254" s="16"/>
    </row>
    <row r="255" spans="1:8" ht="16.5" thickBot="1" x14ac:dyDescent="0.3">
      <c r="A255" s="84" t="s">
        <v>126</v>
      </c>
      <c r="B255" s="3" t="s">
        <v>257</v>
      </c>
      <c r="C255" s="183"/>
      <c r="D255" s="179"/>
      <c r="E255" s="16"/>
      <c r="F255" s="16"/>
      <c r="G255" s="257"/>
      <c r="H255" s="29"/>
    </row>
    <row r="256" spans="1:8" x14ac:dyDescent="0.25">
      <c r="A256" s="2" t="s">
        <v>118</v>
      </c>
      <c r="B256" s="180">
        <f>($E$252*$F$252)*(1-$G$252)</f>
        <v>372.13609000000002</v>
      </c>
      <c r="C256" s="183"/>
      <c r="D256" s="179"/>
      <c r="E256" s="16"/>
      <c r="F256" s="16"/>
      <c r="G256" s="257"/>
      <c r="H256" s="29"/>
    </row>
    <row r="257" spans="1:8" x14ac:dyDescent="0.25">
      <c r="A257" s="2" t="s">
        <v>119</v>
      </c>
      <c r="B257" s="180">
        <f t="shared" ref="B257:B263" si="24">($E$252*$F$252)*(1-$G$252)</f>
        <v>372.13609000000002</v>
      </c>
      <c r="C257" s="183"/>
      <c r="D257" s="179"/>
      <c r="E257" s="16"/>
      <c r="F257" s="16"/>
      <c r="G257" s="257"/>
      <c r="H257" s="29"/>
    </row>
    <row r="258" spans="1:8" x14ac:dyDescent="0.25">
      <c r="A258" s="2" t="s">
        <v>120</v>
      </c>
      <c r="B258" s="180">
        <f t="shared" si="24"/>
        <v>372.13609000000002</v>
      </c>
      <c r="C258" s="183"/>
      <c r="D258" s="179"/>
      <c r="E258" s="16"/>
      <c r="F258" s="16"/>
      <c r="G258" s="257"/>
      <c r="H258" s="29"/>
    </row>
    <row r="259" spans="1:8" x14ac:dyDescent="0.25">
      <c r="A259" s="2" t="s">
        <v>121</v>
      </c>
      <c r="B259" s="180">
        <f t="shared" si="24"/>
        <v>372.13609000000002</v>
      </c>
      <c r="C259" s="183"/>
      <c r="D259" s="179"/>
      <c r="E259" s="16"/>
      <c r="F259" s="16"/>
      <c r="G259" s="257"/>
      <c r="H259" s="29"/>
    </row>
    <row r="260" spans="1:8" x14ac:dyDescent="0.25">
      <c r="A260" s="2" t="s">
        <v>122</v>
      </c>
      <c r="B260" s="180">
        <f t="shared" si="24"/>
        <v>372.13609000000002</v>
      </c>
      <c r="C260" s="183"/>
      <c r="D260" s="179"/>
      <c r="E260" s="16"/>
      <c r="F260" s="16"/>
      <c r="G260" s="257"/>
      <c r="H260" s="29"/>
    </row>
    <row r="261" spans="1:8" x14ac:dyDescent="0.25">
      <c r="A261" s="2" t="s">
        <v>123</v>
      </c>
      <c r="B261" s="180">
        <f t="shared" si="24"/>
        <v>372.13609000000002</v>
      </c>
      <c r="C261" s="183"/>
      <c r="D261" s="179"/>
      <c r="E261" s="16"/>
      <c r="F261" s="16"/>
      <c r="G261" s="257"/>
      <c r="H261" s="29"/>
    </row>
    <row r="262" spans="1:8" x14ac:dyDescent="0.25">
      <c r="A262" s="2" t="s">
        <v>124</v>
      </c>
      <c r="B262" s="180">
        <f t="shared" si="24"/>
        <v>372.13609000000002</v>
      </c>
      <c r="C262" s="183"/>
      <c r="D262" s="179"/>
      <c r="E262" s="16"/>
      <c r="F262" s="16"/>
      <c r="G262" s="257"/>
      <c r="H262" s="29"/>
    </row>
    <row r="263" spans="1:8" x14ac:dyDescent="0.25">
      <c r="A263" s="2" t="s">
        <v>125</v>
      </c>
      <c r="B263" s="180">
        <f t="shared" si="24"/>
        <v>372.13609000000002</v>
      </c>
      <c r="C263" s="183"/>
      <c r="D263" s="179"/>
      <c r="E263" s="16"/>
      <c r="F263" s="16"/>
      <c r="G263" s="257"/>
      <c r="H263" s="29"/>
    </row>
    <row r="264" spans="1:8" ht="16.5" thickBot="1" x14ac:dyDescent="0.3">
      <c r="A264" s="8"/>
      <c r="B264" s="182"/>
      <c r="C264" s="15"/>
      <c r="D264" s="16"/>
      <c r="E264" s="16"/>
      <c r="F264" s="16"/>
      <c r="G264" s="257"/>
      <c r="H264" s="29"/>
    </row>
    <row r="265" spans="1:8" x14ac:dyDescent="0.25">
      <c r="A265" s="25"/>
      <c r="B265" s="152"/>
      <c r="C265" s="152"/>
      <c r="D265" s="179"/>
      <c r="E265" s="16"/>
      <c r="F265" s="16"/>
      <c r="G265" s="257"/>
      <c r="H265" s="16"/>
    </row>
    <row r="266" spans="1:8" x14ac:dyDescent="0.25">
      <c r="A266" s="378" t="s">
        <v>19</v>
      </c>
      <c r="B266" s="391" t="s">
        <v>340</v>
      </c>
      <c r="C266" s="385" t="s">
        <v>524</v>
      </c>
      <c r="D266" s="386"/>
      <c r="E266" s="386"/>
      <c r="F266" s="387"/>
      <c r="G266" s="258" t="s">
        <v>258</v>
      </c>
      <c r="H266" s="16"/>
    </row>
    <row r="267" spans="1:8" x14ac:dyDescent="0.25">
      <c r="A267" s="378"/>
      <c r="B267" s="391"/>
      <c r="C267" s="388"/>
      <c r="D267" s="389"/>
      <c r="E267" s="389"/>
      <c r="F267" s="390"/>
      <c r="G267" s="267">
        <v>0</v>
      </c>
      <c r="H267" s="16"/>
    </row>
    <row r="268" spans="1:8" x14ac:dyDescent="0.25">
      <c r="A268" s="363" t="s">
        <v>317</v>
      </c>
      <c r="B268" s="364"/>
      <c r="C268" s="364"/>
      <c r="D268" s="364"/>
      <c r="E268" s="364"/>
      <c r="F268" s="364"/>
      <c r="G268" s="365"/>
      <c r="H268" s="16"/>
    </row>
    <row r="269" spans="1:8" ht="16.5" thickBot="1" x14ac:dyDescent="0.3">
      <c r="A269" s="375"/>
      <c r="B269" s="376"/>
      <c r="C269" s="376"/>
      <c r="D269" s="376"/>
      <c r="E269" s="376"/>
      <c r="F269" s="376"/>
      <c r="G269" s="377"/>
      <c r="H269" s="16"/>
    </row>
    <row r="270" spans="1:8" ht="16.5" thickBot="1" x14ac:dyDescent="0.3">
      <c r="A270" s="84" t="s">
        <v>126</v>
      </c>
      <c r="B270" s="3" t="s">
        <v>341</v>
      </c>
      <c r="C270" s="183"/>
      <c r="D270" s="179"/>
      <c r="E270" s="16"/>
      <c r="F270" s="16"/>
      <c r="G270" s="257"/>
      <c r="H270" s="16"/>
    </row>
    <row r="271" spans="1:8" x14ac:dyDescent="0.25">
      <c r="A271" s="2" t="s">
        <v>118</v>
      </c>
      <c r="B271" s="180">
        <f>$G$267</f>
        <v>0</v>
      </c>
      <c r="C271" s="183"/>
      <c r="D271" s="179"/>
      <c r="E271" s="16"/>
      <c r="F271" s="16"/>
      <c r="G271" s="257"/>
      <c r="H271" s="16"/>
    </row>
    <row r="272" spans="1:8" x14ac:dyDescent="0.25">
      <c r="A272" s="2" t="s">
        <v>119</v>
      </c>
      <c r="B272" s="180">
        <f t="shared" ref="B272:B278" si="25">$G$267</f>
        <v>0</v>
      </c>
      <c r="C272" s="183"/>
      <c r="D272" s="179"/>
      <c r="E272" s="16"/>
      <c r="F272" s="16"/>
      <c r="G272" s="257"/>
      <c r="H272" s="16"/>
    </row>
    <row r="273" spans="1:8" x14ac:dyDescent="0.25">
      <c r="A273" s="2" t="s">
        <v>120</v>
      </c>
      <c r="B273" s="180">
        <f t="shared" si="25"/>
        <v>0</v>
      </c>
      <c r="C273" s="183"/>
      <c r="D273" s="179"/>
      <c r="E273" s="16"/>
      <c r="F273" s="16"/>
      <c r="G273" s="257"/>
      <c r="H273" s="16"/>
    </row>
    <row r="274" spans="1:8" x14ac:dyDescent="0.25">
      <c r="A274" s="2" t="s">
        <v>121</v>
      </c>
      <c r="B274" s="180">
        <f t="shared" si="25"/>
        <v>0</v>
      </c>
      <c r="C274" s="183"/>
      <c r="D274" s="179"/>
      <c r="E274" s="16"/>
      <c r="F274" s="16"/>
      <c r="G274" s="257"/>
      <c r="H274" s="16"/>
    </row>
    <row r="275" spans="1:8" x14ac:dyDescent="0.25">
      <c r="A275" s="2" t="s">
        <v>122</v>
      </c>
      <c r="B275" s="180">
        <f t="shared" si="25"/>
        <v>0</v>
      </c>
      <c r="C275" s="183"/>
      <c r="D275" s="179"/>
      <c r="E275" s="16"/>
      <c r="F275" s="16"/>
      <c r="G275" s="257"/>
      <c r="H275" s="16"/>
    </row>
    <row r="276" spans="1:8" x14ac:dyDescent="0.25">
      <c r="A276" s="2" t="s">
        <v>123</v>
      </c>
      <c r="B276" s="180">
        <f t="shared" si="25"/>
        <v>0</v>
      </c>
      <c r="C276" s="183"/>
      <c r="D276" s="179"/>
      <c r="E276" s="16"/>
      <c r="F276" s="16"/>
      <c r="G276" s="257"/>
      <c r="H276" s="15"/>
    </row>
    <row r="277" spans="1:8" x14ac:dyDescent="0.25">
      <c r="A277" s="2" t="s">
        <v>124</v>
      </c>
      <c r="B277" s="180">
        <f t="shared" si="25"/>
        <v>0</v>
      </c>
      <c r="C277" s="183"/>
      <c r="D277" s="179"/>
      <c r="E277" s="16"/>
      <c r="F277" s="16"/>
      <c r="G277" s="257"/>
      <c r="H277" s="16"/>
    </row>
    <row r="278" spans="1:8" x14ac:dyDescent="0.25">
      <c r="A278" s="2" t="s">
        <v>125</v>
      </c>
      <c r="B278" s="180">
        <f t="shared" si="25"/>
        <v>0</v>
      </c>
      <c r="C278" s="183"/>
      <c r="D278" s="179"/>
      <c r="E278" s="16"/>
      <c r="F278" s="16"/>
      <c r="G278" s="257"/>
      <c r="H278" s="16"/>
    </row>
    <row r="279" spans="1:8" ht="16.5" thickBot="1" x14ac:dyDescent="0.3">
      <c r="A279" s="8"/>
      <c r="B279" s="182"/>
      <c r="C279" s="15"/>
      <c r="D279" s="16"/>
      <c r="E279" s="16"/>
      <c r="F279" s="16"/>
      <c r="G279" s="257"/>
      <c r="H279" s="16"/>
    </row>
    <row r="280" spans="1:8" x14ac:dyDescent="0.25">
      <c r="A280" s="25"/>
      <c r="B280" s="152"/>
      <c r="C280" s="152"/>
      <c r="D280" s="179"/>
      <c r="E280" s="16"/>
      <c r="F280" s="16"/>
      <c r="G280" s="257"/>
      <c r="H280" s="16"/>
    </row>
    <row r="281" spans="1:8" ht="31.5" x14ac:dyDescent="0.25">
      <c r="A281" s="378" t="s">
        <v>20</v>
      </c>
      <c r="B281" s="391" t="s">
        <v>136</v>
      </c>
      <c r="C281" s="385" t="s">
        <v>259</v>
      </c>
      <c r="D281" s="386"/>
      <c r="E281" s="387"/>
      <c r="F281" s="230" t="s">
        <v>342</v>
      </c>
      <c r="G281" s="258" t="s">
        <v>258</v>
      </c>
      <c r="H281" s="16"/>
    </row>
    <row r="282" spans="1:8" x14ac:dyDescent="0.25">
      <c r="A282" s="378"/>
      <c r="B282" s="391"/>
      <c r="C282" s="388"/>
      <c r="D282" s="389"/>
      <c r="E282" s="390"/>
      <c r="F282" s="230"/>
      <c r="G282" s="267">
        <v>0</v>
      </c>
      <c r="H282" s="16"/>
    </row>
    <row r="283" spans="1:8" x14ac:dyDescent="0.25">
      <c r="A283" s="363" t="s">
        <v>317</v>
      </c>
      <c r="B283" s="364"/>
      <c r="C283" s="364"/>
      <c r="D283" s="364"/>
      <c r="E283" s="364"/>
      <c r="F283" s="364"/>
      <c r="G283" s="365"/>
      <c r="H283" s="16"/>
    </row>
    <row r="284" spans="1:8" ht="16.5" thickBot="1" x14ac:dyDescent="0.3">
      <c r="A284" s="366"/>
      <c r="B284" s="367"/>
      <c r="C284" s="367"/>
      <c r="D284" s="367"/>
      <c r="E284" s="367"/>
      <c r="F284" s="367"/>
      <c r="G284" s="368"/>
      <c r="H284" s="16"/>
    </row>
    <row r="285" spans="1:8" ht="16.5" thickBot="1" x14ac:dyDescent="0.3">
      <c r="A285" s="84" t="s">
        <v>126</v>
      </c>
      <c r="B285" s="3" t="s">
        <v>260</v>
      </c>
      <c r="C285" s="183"/>
      <c r="D285" s="179"/>
      <c r="E285" s="16"/>
      <c r="F285" s="16"/>
      <c r="G285" s="257"/>
      <c r="H285" s="16"/>
    </row>
    <row r="286" spans="1:8" x14ac:dyDescent="0.25">
      <c r="A286" s="2" t="s">
        <v>118</v>
      </c>
      <c r="B286" s="180">
        <f>$G$282-$F$282</f>
        <v>0</v>
      </c>
      <c r="C286" s="183"/>
      <c r="D286" s="179"/>
      <c r="E286" s="16"/>
      <c r="F286" s="16"/>
      <c r="G286" s="257"/>
      <c r="H286" s="16"/>
    </row>
    <row r="287" spans="1:8" x14ac:dyDescent="0.25">
      <c r="A287" s="2" t="s">
        <v>119</v>
      </c>
      <c r="B287" s="180">
        <f t="shared" ref="B287:B293" si="26">$G$282-$F$282</f>
        <v>0</v>
      </c>
      <c r="C287" s="183"/>
      <c r="D287" s="179"/>
      <c r="E287" s="16"/>
      <c r="F287" s="16"/>
      <c r="G287" s="257"/>
      <c r="H287" s="16"/>
    </row>
    <row r="288" spans="1:8" x14ac:dyDescent="0.25">
      <c r="A288" s="2" t="s">
        <v>120</v>
      </c>
      <c r="B288" s="180">
        <f t="shared" si="26"/>
        <v>0</v>
      </c>
      <c r="C288" s="183"/>
      <c r="D288" s="179"/>
      <c r="E288" s="16"/>
      <c r="F288" s="16"/>
      <c r="G288" s="257"/>
      <c r="H288" s="16"/>
    </row>
    <row r="289" spans="1:8" x14ac:dyDescent="0.25">
      <c r="A289" s="2" t="s">
        <v>121</v>
      </c>
      <c r="B289" s="180">
        <f t="shared" si="26"/>
        <v>0</v>
      </c>
      <c r="C289" s="183"/>
      <c r="D289" s="179"/>
      <c r="E289" s="16"/>
      <c r="F289" s="16"/>
      <c r="G289" s="257"/>
      <c r="H289" s="16"/>
    </row>
    <row r="290" spans="1:8" x14ac:dyDescent="0.25">
      <c r="A290" s="2" t="s">
        <v>122</v>
      </c>
      <c r="B290" s="180">
        <f t="shared" si="26"/>
        <v>0</v>
      </c>
      <c r="C290" s="183"/>
      <c r="D290" s="179"/>
      <c r="E290" s="16"/>
      <c r="F290" s="16"/>
      <c r="G290" s="257"/>
      <c r="H290" s="16"/>
    </row>
    <row r="291" spans="1:8" x14ac:dyDescent="0.25">
      <c r="A291" s="2" t="s">
        <v>123</v>
      </c>
      <c r="B291" s="180">
        <f t="shared" si="26"/>
        <v>0</v>
      </c>
      <c r="C291" s="183"/>
      <c r="D291" s="179"/>
      <c r="E291" s="16"/>
      <c r="F291" s="16"/>
      <c r="G291" s="257"/>
      <c r="H291" s="16"/>
    </row>
    <row r="292" spans="1:8" x14ac:dyDescent="0.25">
      <c r="A292" s="2" t="s">
        <v>124</v>
      </c>
      <c r="B292" s="180">
        <f t="shared" si="26"/>
        <v>0</v>
      </c>
      <c r="C292" s="183"/>
      <c r="D292" s="179"/>
      <c r="E292" s="16"/>
      <c r="F292" s="16"/>
      <c r="G292" s="257"/>
      <c r="H292" s="16"/>
    </row>
    <row r="293" spans="1:8" x14ac:dyDescent="0.25">
      <c r="A293" s="2" t="s">
        <v>125</v>
      </c>
      <c r="B293" s="180">
        <f t="shared" si="26"/>
        <v>0</v>
      </c>
      <c r="C293" s="183"/>
      <c r="D293" s="179"/>
      <c r="E293" s="16"/>
      <c r="F293" s="16"/>
      <c r="G293" s="257"/>
      <c r="H293" s="16"/>
    </row>
    <row r="294" spans="1:8" ht="16.5" thickBot="1" x14ac:dyDescent="0.3">
      <c r="A294" s="8"/>
      <c r="B294" s="182"/>
      <c r="C294" s="15"/>
      <c r="D294" s="16"/>
      <c r="E294" s="16"/>
      <c r="F294" s="16"/>
      <c r="G294" s="257"/>
      <c r="H294" s="16"/>
    </row>
    <row r="295" spans="1:8" x14ac:dyDescent="0.25">
      <c r="A295" s="25"/>
      <c r="B295" s="152"/>
      <c r="C295" s="183"/>
      <c r="D295" s="179"/>
      <c r="E295" s="16"/>
      <c r="F295" s="16"/>
      <c r="G295" s="257"/>
      <c r="H295" s="16"/>
    </row>
    <row r="296" spans="1:8" x14ac:dyDescent="0.25">
      <c r="A296" s="378" t="s">
        <v>21</v>
      </c>
      <c r="B296" s="391" t="s">
        <v>147</v>
      </c>
      <c r="C296" s="385" t="s">
        <v>291</v>
      </c>
      <c r="D296" s="386"/>
      <c r="E296" s="386"/>
      <c r="F296" s="387"/>
      <c r="G296" s="258" t="s">
        <v>258</v>
      </c>
      <c r="H296" s="16"/>
    </row>
    <row r="297" spans="1:8" x14ac:dyDescent="0.25">
      <c r="A297" s="378"/>
      <c r="B297" s="391"/>
      <c r="C297" s="388"/>
      <c r="D297" s="389"/>
      <c r="E297" s="389"/>
      <c r="F297" s="390"/>
      <c r="G297" s="267">
        <v>153.75</v>
      </c>
      <c r="H297" s="16"/>
    </row>
    <row r="298" spans="1:8" x14ac:dyDescent="0.25">
      <c r="A298" s="363" t="s">
        <v>343</v>
      </c>
      <c r="B298" s="364"/>
      <c r="C298" s="364"/>
      <c r="D298" s="364"/>
      <c r="E298" s="364"/>
      <c r="F298" s="364"/>
      <c r="G298" s="365"/>
      <c r="H298" s="16"/>
    </row>
    <row r="299" spans="1:8" ht="16.5" thickBot="1" x14ac:dyDescent="0.3">
      <c r="A299" s="25"/>
      <c r="B299" s="183"/>
      <c r="C299" s="183"/>
      <c r="D299" s="183"/>
      <c r="E299" s="179"/>
      <c r="F299" s="16"/>
      <c r="G299" s="257"/>
      <c r="H299" s="16"/>
    </row>
    <row r="300" spans="1:8" ht="16.5" thickBot="1" x14ac:dyDescent="0.3">
      <c r="A300" s="84" t="s">
        <v>126</v>
      </c>
      <c r="B300" s="3" t="s">
        <v>261</v>
      </c>
      <c r="C300" s="183"/>
      <c r="D300" s="179"/>
      <c r="E300" s="16"/>
      <c r="F300" s="16"/>
      <c r="G300" s="257"/>
      <c r="H300" s="16"/>
    </row>
    <row r="301" spans="1:8" x14ac:dyDescent="0.25">
      <c r="A301" s="2" t="s">
        <v>118</v>
      </c>
      <c r="B301" s="180">
        <f>$G$297</f>
        <v>153.75</v>
      </c>
      <c r="C301" s="183"/>
      <c r="D301" s="179"/>
      <c r="E301" s="16"/>
      <c r="F301" s="16"/>
      <c r="G301" s="257"/>
      <c r="H301" s="16"/>
    </row>
    <row r="302" spans="1:8" x14ac:dyDescent="0.25">
      <c r="A302" s="2" t="s">
        <v>119</v>
      </c>
      <c r="B302" s="180">
        <f t="shared" ref="B302:B308" si="27">$G$297</f>
        <v>153.75</v>
      </c>
      <c r="C302" s="183"/>
      <c r="D302" s="179"/>
      <c r="E302" s="16"/>
      <c r="F302" s="16"/>
      <c r="G302" s="257"/>
      <c r="H302" s="16"/>
    </row>
    <row r="303" spans="1:8" x14ac:dyDescent="0.25">
      <c r="A303" s="2" t="s">
        <v>120</v>
      </c>
      <c r="B303" s="180">
        <f t="shared" si="27"/>
        <v>153.75</v>
      </c>
      <c r="C303" s="183"/>
      <c r="D303" s="179"/>
      <c r="E303" s="16"/>
      <c r="F303" s="16"/>
      <c r="G303" s="257"/>
      <c r="H303" s="16"/>
    </row>
    <row r="304" spans="1:8" x14ac:dyDescent="0.25">
      <c r="A304" s="2" t="s">
        <v>121</v>
      </c>
      <c r="B304" s="180">
        <f t="shared" si="27"/>
        <v>153.75</v>
      </c>
      <c r="C304" s="183"/>
      <c r="D304" s="179"/>
      <c r="E304" s="16"/>
      <c r="F304" s="16"/>
      <c r="G304" s="257"/>
      <c r="H304" s="16"/>
    </row>
    <row r="305" spans="1:8" x14ac:dyDescent="0.25">
      <c r="A305" s="2" t="s">
        <v>122</v>
      </c>
      <c r="B305" s="180">
        <f t="shared" si="27"/>
        <v>153.75</v>
      </c>
      <c r="C305" s="183"/>
      <c r="D305" s="179"/>
      <c r="E305" s="16"/>
      <c r="F305" s="16"/>
      <c r="G305" s="257"/>
      <c r="H305" s="16"/>
    </row>
    <row r="306" spans="1:8" x14ac:dyDescent="0.25">
      <c r="A306" s="2" t="s">
        <v>123</v>
      </c>
      <c r="B306" s="180">
        <f t="shared" si="27"/>
        <v>153.75</v>
      </c>
      <c r="C306" s="183"/>
      <c r="D306" s="179"/>
      <c r="E306" s="16"/>
      <c r="F306" s="16"/>
      <c r="G306" s="257"/>
      <c r="H306" s="16"/>
    </row>
    <row r="307" spans="1:8" x14ac:dyDescent="0.25">
      <c r="A307" s="2" t="s">
        <v>124</v>
      </c>
      <c r="B307" s="180">
        <f t="shared" si="27"/>
        <v>153.75</v>
      </c>
      <c r="C307" s="183"/>
      <c r="D307" s="179"/>
      <c r="E307" s="16"/>
      <c r="F307" s="16"/>
      <c r="G307" s="257"/>
      <c r="H307" s="16"/>
    </row>
    <row r="308" spans="1:8" x14ac:dyDescent="0.25">
      <c r="A308" s="2" t="s">
        <v>125</v>
      </c>
      <c r="B308" s="180">
        <f t="shared" si="27"/>
        <v>153.75</v>
      </c>
      <c r="C308" s="183"/>
      <c r="D308" s="179"/>
      <c r="E308" s="16"/>
      <c r="F308" s="16"/>
      <c r="G308" s="257"/>
      <c r="H308" s="16"/>
    </row>
    <row r="309" spans="1:8" ht="16.5" thickBot="1" x14ac:dyDescent="0.3">
      <c r="A309" s="8"/>
      <c r="B309" s="182"/>
      <c r="C309" s="15"/>
      <c r="D309" s="16"/>
      <c r="E309" s="16"/>
      <c r="F309" s="16"/>
      <c r="G309" s="257"/>
      <c r="H309" s="16"/>
    </row>
    <row r="310" spans="1:8" x14ac:dyDescent="0.25">
      <c r="A310" s="25"/>
      <c r="B310" s="152"/>
      <c r="C310" s="152"/>
      <c r="D310" s="179"/>
      <c r="E310" s="16"/>
      <c r="F310" s="16"/>
      <c r="G310" s="257"/>
      <c r="H310" s="16"/>
    </row>
    <row r="311" spans="1:8" x14ac:dyDescent="0.25">
      <c r="A311" s="449" t="s">
        <v>262</v>
      </c>
      <c r="B311" s="450"/>
      <c r="C311" s="450"/>
      <c r="D311" s="450"/>
      <c r="E311" s="450"/>
      <c r="F311" s="450"/>
      <c r="G311" s="451"/>
      <c r="H311" s="16"/>
    </row>
    <row r="312" spans="1:8" ht="16.5" thickBot="1" x14ac:dyDescent="0.3">
      <c r="A312" s="25"/>
      <c r="B312" s="152"/>
      <c r="C312" s="152"/>
      <c r="D312" s="152"/>
      <c r="E312" s="16"/>
      <c r="F312" s="16"/>
      <c r="G312" s="257"/>
      <c r="H312" s="16"/>
    </row>
    <row r="313" spans="1:8" ht="16.5" thickBot="1" x14ac:dyDescent="0.3">
      <c r="A313" s="84" t="s">
        <v>126</v>
      </c>
      <c r="B313" s="84" t="s">
        <v>17</v>
      </c>
      <c r="C313" s="84" t="s">
        <v>18</v>
      </c>
      <c r="D313" s="3" t="s">
        <v>19</v>
      </c>
      <c r="E313" s="3" t="s">
        <v>20</v>
      </c>
      <c r="F313" s="3" t="s">
        <v>21</v>
      </c>
      <c r="G313" s="3" t="s">
        <v>263</v>
      </c>
      <c r="H313" s="16"/>
    </row>
    <row r="314" spans="1:8" x14ac:dyDescent="0.25">
      <c r="A314" s="2" t="s">
        <v>118</v>
      </c>
      <c r="B314" s="153">
        <f t="shared" ref="B314:B321" si="28">C241</f>
        <v>125.48300000000003</v>
      </c>
      <c r="C314" s="153">
        <f t="shared" ref="C314:C321" si="29">B256</f>
        <v>372.13609000000002</v>
      </c>
      <c r="D314" s="184">
        <f t="shared" ref="D314:D321" si="30">B271</f>
        <v>0</v>
      </c>
      <c r="E314" s="154">
        <f t="shared" ref="E314:E321" si="31">B286</f>
        <v>0</v>
      </c>
      <c r="F314" s="154">
        <f t="shared" ref="F314:F321" si="32">B301</f>
        <v>153.75</v>
      </c>
      <c r="G314" s="155">
        <f>SUM(B314:F314)</f>
        <v>651.36909000000003</v>
      </c>
      <c r="H314" s="16"/>
    </row>
    <row r="315" spans="1:8" x14ac:dyDescent="0.25">
      <c r="A315" s="2" t="s">
        <v>119</v>
      </c>
      <c r="B315" s="153">
        <f t="shared" si="28"/>
        <v>87.506000000000029</v>
      </c>
      <c r="C315" s="153">
        <f t="shared" si="29"/>
        <v>372.13609000000002</v>
      </c>
      <c r="D315" s="184">
        <f t="shared" si="30"/>
        <v>0</v>
      </c>
      <c r="E315" s="154">
        <f t="shared" si="31"/>
        <v>0</v>
      </c>
      <c r="F315" s="154">
        <f t="shared" si="32"/>
        <v>153.75</v>
      </c>
      <c r="G315" s="155">
        <f t="shared" ref="G315:G321" si="33">SUM(B315:F315)</f>
        <v>613.39209000000005</v>
      </c>
      <c r="H315" s="16"/>
    </row>
    <row r="316" spans="1:8" x14ac:dyDescent="0.25">
      <c r="A316" s="2" t="s">
        <v>120</v>
      </c>
      <c r="B316" s="153">
        <f t="shared" si="28"/>
        <v>87.506000000000029</v>
      </c>
      <c r="C316" s="153">
        <f t="shared" si="29"/>
        <v>372.13609000000002</v>
      </c>
      <c r="D316" s="184">
        <f t="shared" si="30"/>
        <v>0</v>
      </c>
      <c r="E316" s="154">
        <f t="shared" si="31"/>
        <v>0</v>
      </c>
      <c r="F316" s="154">
        <f t="shared" si="32"/>
        <v>153.75</v>
      </c>
      <c r="G316" s="155">
        <f t="shared" si="33"/>
        <v>613.39209000000005</v>
      </c>
      <c r="H316" s="15"/>
    </row>
    <row r="317" spans="1:8" x14ac:dyDescent="0.25">
      <c r="A317" s="2" t="s">
        <v>121</v>
      </c>
      <c r="B317" s="153">
        <f t="shared" si="28"/>
        <v>87.506000000000029</v>
      </c>
      <c r="C317" s="153">
        <f t="shared" si="29"/>
        <v>372.13609000000002</v>
      </c>
      <c r="D317" s="184">
        <f t="shared" si="30"/>
        <v>0</v>
      </c>
      <c r="E317" s="154">
        <f t="shared" si="31"/>
        <v>0</v>
      </c>
      <c r="F317" s="154">
        <f t="shared" si="32"/>
        <v>153.75</v>
      </c>
      <c r="G317" s="155">
        <f t="shared" si="33"/>
        <v>613.39209000000005</v>
      </c>
      <c r="H317" s="16"/>
    </row>
    <row r="318" spans="1:8" x14ac:dyDescent="0.25">
      <c r="A318" s="2" t="s">
        <v>122</v>
      </c>
      <c r="B318" s="153">
        <f t="shared" si="28"/>
        <v>87.506000000000029</v>
      </c>
      <c r="C318" s="153">
        <f t="shared" si="29"/>
        <v>372.13609000000002</v>
      </c>
      <c r="D318" s="184">
        <f t="shared" si="30"/>
        <v>0</v>
      </c>
      <c r="E318" s="154">
        <f t="shared" si="31"/>
        <v>0</v>
      </c>
      <c r="F318" s="154">
        <f t="shared" si="32"/>
        <v>153.75</v>
      </c>
      <c r="G318" s="155">
        <f t="shared" si="33"/>
        <v>613.39209000000005</v>
      </c>
      <c r="H318" s="29"/>
    </row>
    <row r="319" spans="1:8" x14ac:dyDescent="0.25">
      <c r="A319" s="2" t="s">
        <v>123</v>
      </c>
      <c r="B319" s="153">
        <f t="shared" si="28"/>
        <v>87.506000000000029</v>
      </c>
      <c r="C319" s="153">
        <f t="shared" si="29"/>
        <v>372.13609000000002</v>
      </c>
      <c r="D319" s="184">
        <f t="shared" si="30"/>
        <v>0</v>
      </c>
      <c r="E319" s="154">
        <f t="shared" si="31"/>
        <v>0</v>
      </c>
      <c r="F319" s="154">
        <f t="shared" si="32"/>
        <v>153.75</v>
      </c>
      <c r="G319" s="155">
        <f t="shared" si="33"/>
        <v>613.39209000000005</v>
      </c>
      <c r="H319" s="16"/>
    </row>
    <row r="320" spans="1:8" x14ac:dyDescent="0.25">
      <c r="A320" s="2" t="s">
        <v>124</v>
      </c>
      <c r="B320" s="153">
        <f t="shared" si="28"/>
        <v>50.496200000000016</v>
      </c>
      <c r="C320" s="153">
        <f t="shared" si="29"/>
        <v>372.13609000000002</v>
      </c>
      <c r="D320" s="184">
        <f t="shared" si="30"/>
        <v>0</v>
      </c>
      <c r="E320" s="154">
        <f t="shared" si="31"/>
        <v>0</v>
      </c>
      <c r="F320" s="154">
        <f t="shared" si="32"/>
        <v>153.75</v>
      </c>
      <c r="G320" s="155">
        <f t="shared" si="33"/>
        <v>576.38229000000001</v>
      </c>
      <c r="H320" s="16"/>
    </row>
    <row r="321" spans="1:8" x14ac:dyDescent="0.25">
      <c r="A321" s="2" t="s">
        <v>125</v>
      </c>
      <c r="B321" s="153">
        <f t="shared" si="28"/>
        <v>33.293600000000055</v>
      </c>
      <c r="C321" s="153">
        <f t="shared" si="29"/>
        <v>372.13609000000002</v>
      </c>
      <c r="D321" s="184">
        <f t="shared" si="30"/>
        <v>0</v>
      </c>
      <c r="E321" s="154">
        <f t="shared" si="31"/>
        <v>0</v>
      </c>
      <c r="F321" s="154">
        <f t="shared" si="32"/>
        <v>153.75</v>
      </c>
      <c r="G321" s="155">
        <f t="shared" si="33"/>
        <v>559.17969000000005</v>
      </c>
      <c r="H321" s="16"/>
    </row>
    <row r="322" spans="1:8" ht="16.5" thickBot="1" x14ac:dyDescent="0.3">
      <c r="A322" s="8"/>
      <c r="B322" s="156"/>
      <c r="C322" s="156"/>
      <c r="D322" s="185"/>
      <c r="E322" s="157"/>
      <c r="F322" s="157"/>
      <c r="G322" s="158"/>
      <c r="H322" s="16"/>
    </row>
    <row r="323" spans="1:8" x14ac:dyDescent="0.25">
      <c r="A323" s="25"/>
      <c r="B323" s="152"/>
      <c r="C323" s="152"/>
      <c r="D323" s="179"/>
      <c r="E323" s="16"/>
      <c r="F323" s="16"/>
      <c r="G323" s="257"/>
      <c r="H323" s="16"/>
    </row>
    <row r="324" spans="1:8" ht="15.75" customHeight="1" thickBot="1" x14ac:dyDescent="0.3">
      <c r="A324" s="346" t="s">
        <v>190</v>
      </c>
      <c r="B324" s="347"/>
      <c r="C324" s="347"/>
      <c r="D324" s="347"/>
      <c r="E324" s="347"/>
      <c r="F324" s="268"/>
      <c r="G324" s="269"/>
      <c r="H324" s="29"/>
    </row>
    <row r="325" spans="1:8" s="226" customFormat="1" ht="16.5" thickBot="1" x14ac:dyDescent="0.3">
      <c r="A325" s="438" t="s">
        <v>150</v>
      </c>
      <c r="B325" s="439"/>
      <c r="C325" s="439"/>
      <c r="D325" s="439"/>
      <c r="E325" s="440"/>
      <c r="F325" s="29"/>
      <c r="G325" s="225"/>
      <c r="H325" s="29"/>
    </row>
    <row r="326" spans="1:8" s="226" customFormat="1" ht="16.5" thickBot="1" x14ac:dyDescent="0.3">
      <c r="A326" s="84" t="s">
        <v>126</v>
      </c>
      <c r="B326" s="84" t="s">
        <v>167</v>
      </c>
      <c r="C326" s="84" t="s">
        <v>191</v>
      </c>
      <c r="D326" s="84" t="s">
        <v>192</v>
      </c>
      <c r="E326" s="3" t="s">
        <v>193</v>
      </c>
      <c r="F326" s="16"/>
      <c r="G326" s="225"/>
      <c r="H326" s="29"/>
    </row>
    <row r="327" spans="1:8" s="226" customFormat="1" x14ac:dyDescent="0.25">
      <c r="A327" s="2" t="s">
        <v>118</v>
      </c>
      <c r="B327" s="153">
        <f t="shared" ref="B327:B334" si="34">D177</f>
        <v>213.238125</v>
      </c>
      <c r="C327" s="153">
        <f t="shared" ref="C327:C334" si="35">E177+C65</f>
        <v>464.78187500000001</v>
      </c>
      <c r="D327" s="153">
        <f t="shared" ref="D327:D334" si="36">G314</f>
        <v>651.36909000000003</v>
      </c>
      <c r="E327" s="174">
        <f t="shared" ref="E327:E334" si="37">SUM(B327:D327)</f>
        <v>1329.3890900000001</v>
      </c>
      <c r="F327" s="16"/>
      <c r="G327" s="225"/>
      <c r="H327" s="29"/>
    </row>
    <row r="328" spans="1:8" s="226" customFormat="1" x14ac:dyDescent="0.25">
      <c r="A328" s="2" t="s">
        <v>119</v>
      </c>
      <c r="B328" s="153">
        <f t="shared" si="34"/>
        <v>342.54980999999998</v>
      </c>
      <c r="C328" s="153">
        <f t="shared" si="35"/>
        <v>746.63450999999998</v>
      </c>
      <c r="D328" s="153">
        <f t="shared" si="36"/>
        <v>613.39209000000005</v>
      </c>
      <c r="E328" s="174">
        <f t="shared" si="37"/>
        <v>1702.5764099999999</v>
      </c>
      <c r="F328" s="16"/>
      <c r="G328" s="257"/>
      <c r="H328" s="29"/>
    </row>
    <row r="329" spans="1:8" s="226" customFormat="1" x14ac:dyDescent="0.25">
      <c r="A329" s="2" t="s">
        <v>120</v>
      </c>
      <c r="B329" s="153">
        <f t="shared" si="34"/>
        <v>445.314753</v>
      </c>
      <c r="C329" s="153">
        <f t="shared" si="35"/>
        <v>970.624863</v>
      </c>
      <c r="D329" s="153">
        <f t="shared" si="36"/>
        <v>613.39209000000005</v>
      </c>
      <c r="E329" s="174">
        <f t="shared" si="37"/>
        <v>2029.3317060000002</v>
      </c>
      <c r="F329" s="16"/>
      <c r="G329" s="257"/>
      <c r="H329" s="29"/>
    </row>
    <row r="330" spans="1:8" s="226" customFormat="1" x14ac:dyDescent="0.25">
      <c r="A330" s="2" t="s">
        <v>121</v>
      </c>
      <c r="B330" s="153">
        <f t="shared" si="34"/>
        <v>342.54980999999998</v>
      </c>
      <c r="C330" s="153">
        <f t="shared" si="35"/>
        <v>746.63450999999998</v>
      </c>
      <c r="D330" s="153">
        <f t="shared" si="36"/>
        <v>613.39209000000005</v>
      </c>
      <c r="E330" s="174">
        <f t="shared" si="37"/>
        <v>1702.5764099999999</v>
      </c>
      <c r="F330" s="16"/>
      <c r="G330" s="257"/>
      <c r="H330" s="29"/>
    </row>
    <row r="331" spans="1:8" s="226" customFormat="1" x14ac:dyDescent="0.25">
      <c r="A331" s="2" t="s">
        <v>122</v>
      </c>
      <c r="B331" s="153">
        <f t="shared" si="34"/>
        <v>342.54980999999998</v>
      </c>
      <c r="C331" s="153">
        <f t="shared" si="35"/>
        <v>746.63450999999998</v>
      </c>
      <c r="D331" s="153">
        <f t="shared" si="36"/>
        <v>613.39209000000005</v>
      </c>
      <c r="E331" s="174">
        <f t="shared" si="37"/>
        <v>1702.5764099999999</v>
      </c>
      <c r="F331" s="16"/>
      <c r="G331" s="257"/>
      <c r="H331" s="29"/>
    </row>
    <row r="332" spans="1:8" s="226" customFormat="1" x14ac:dyDescent="0.25">
      <c r="A332" s="2" t="s">
        <v>123</v>
      </c>
      <c r="B332" s="153">
        <f t="shared" si="34"/>
        <v>342.54980999999998</v>
      </c>
      <c r="C332" s="153">
        <f t="shared" si="35"/>
        <v>746.63450999999998</v>
      </c>
      <c r="D332" s="153">
        <f t="shared" si="36"/>
        <v>613.39209000000005</v>
      </c>
      <c r="E332" s="174">
        <f t="shared" si="37"/>
        <v>1702.5764099999999</v>
      </c>
      <c r="F332" s="16"/>
      <c r="G332" s="257"/>
      <c r="H332" s="29"/>
    </row>
    <row r="333" spans="1:8" s="226" customFormat="1" x14ac:dyDescent="0.25">
      <c r="A333" s="2" t="s">
        <v>124</v>
      </c>
      <c r="B333" s="153">
        <f t="shared" si="34"/>
        <v>468.56817899999999</v>
      </c>
      <c r="C333" s="153">
        <f t="shared" si="35"/>
        <v>1021.3089090000001</v>
      </c>
      <c r="D333" s="153">
        <f t="shared" si="36"/>
        <v>576.38229000000001</v>
      </c>
      <c r="E333" s="174">
        <f t="shared" si="37"/>
        <v>2066.2593780000002</v>
      </c>
      <c r="F333" s="16"/>
      <c r="G333" s="257"/>
      <c r="H333" s="29"/>
    </row>
    <row r="334" spans="1:8" s="226" customFormat="1" x14ac:dyDescent="0.25">
      <c r="A334" s="2" t="s">
        <v>125</v>
      </c>
      <c r="B334" s="153">
        <f t="shared" si="34"/>
        <v>527.14303199999995</v>
      </c>
      <c r="C334" s="153">
        <f t="shared" si="35"/>
        <v>1148.9808719999999</v>
      </c>
      <c r="D334" s="153">
        <f t="shared" si="36"/>
        <v>559.17969000000005</v>
      </c>
      <c r="E334" s="174">
        <f t="shared" si="37"/>
        <v>2235.303594</v>
      </c>
      <c r="F334" s="16"/>
      <c r="G334" s="257"/>
      <c r="H334" s="29"/>
    </row>
    <row r="335" spans="1:8" s="226" customFormat="1" ht="16.5" thickBot="1" x14ac:dyDescent="0.3">
      <c r="A335" s="8"/>
      <c r="B335" s="156"/>
      <c r="C335" s="156"/>
      <c r="D335" s="156"/>
      <c r="E335" s="175"/>
      <c r="F335" s="16"/>
      <c r="G335" s="257"/>
      <c r="H335" s="29"/>
    </row>
    <row r="336" spans="1:8" s="226" customFormat="1" ht="16.5" thickBot="1" x14ac:dyDescent="0.3">
      <c r="A336" s="25"/>
      <c r="B336" s="16"/>
      <c r="C336" s="16"/>
      <c r="D336" s="16"/>
      <c r="E336" s="16"/>
      <c r="F336" s="16"/>
      <c r="G336" s="257"/>
      <c r="H336" s="29"/>
    </row>
    <row r="337" spans="1:8" s="226" customFormat="1" ht="16.5" thickBot="1" x14ac:dyDescent="0.3">
      <c r="A337" s="438" t="s">
        <v>31</v>
      </c>
      <c r="B337" s="439"/>
      <c r="C337" s="439"/>
      <c r="D337" s="439"/>
      <c r="E337" s="440"/>
      <c r="F337" s="16"/>
      <c r="G337" s="257"/>
      <c r="H337" s="29"/>
    </row>
    <row r="338" spans="1:8" s="226" customFormat="1" ht="16.5" thickBot="1" x14ac:dyDescent="0.3">
      <c r="A338" s="84" t="s">
        <v>126</v>
      </c>
      <c r="B338" s="84" t="s">
        <v>167</v>
      </c>
      <c r="C338" s="84" t="s">
        <v>191</v>
      </c>
      <c r="D338" s="84" t="s">
        <v>192</v>
      </c>
      <c r="E338" s="3" t="s">
        <v>193</v>
      </c>
      <c r="F338" s="16"/>
      <c r="G338" s="257"/>
      <c r="H338" s="29"/>
    </row>
    <row r="339" spans="1:8" s="226" customFormat="1" x14ac:dyDescent="0.25">
      <c r="A339" s="2" t="s">
        <v>118</v>
      </c>
      <c r="B339" s="153">
        <f t="shared" ref="B339:B346" si="38">D177</f>
        <v>213.238125</v>
      </c>
      <c r="C339" s="153">
        <f t="shared" ref="C339:C346" si="39">E177+D103</f>
        <v>404.24437499999999</v>
      </c>
      <c r="D339" s="153">
        <f t="shared" ref="D339:D346" si="40">G314</f>
        <v>651.36909000000003</v>
      </c>
      <c r="E339" s="174">
        <f t="shared" ref="E339:E346" si="41">SUM(B339:D339)</f>
        <v>1268.85159</v>
      </c>
      <c r="F339" s="16"/>
      <c r="G339" s="257"/>
      <c r="H339" s="29"/>
    </row>
    <row r="340" spans="1:8" s="226" customFormat="1" x14ac:dyDescent="0.25">
      <c r="A340" s="2" t="s">
        <v>119</v>
      </c>
      <c r="B340" s="153">
        <f t="shared" si="38"/>
        <v>342.54980999999998</v>
      </c>
      <c r="C340" s="153">
        <f t="shared" si="39"/>
        <v>649.38591000000008</v>
      </c>
      <c r="D340" s="153">
        <f t="shared" si="40"/>
        <v>613.39209000000005</v>
      </c>
      <c r="E340" s="174">
        <f t="shared" si="41"/>
        <v>1605.3278100000002</v>
      </c>
      <c r="F340" s="16"/>
      <c r="G340" s="257"/>
      <c r="H340" s="29"/>
    </row>
    <row r="341" spans="1:8" s="226" customFormat="1" x14ac:dyDescent="0.25">
      <c r="A341" s="2" t="s">
        <v>120</v>
      </c>
      <c r="B341" s="153">
        <f t="shared" si="38"/>
        <v>445.314753</v>
      </c>
      <c r="C341" s="153">
        <f t="shared" si="39"/>
        <v>844.201683</v>
      </c>
      <c r="D341" s="153">
        <f t="shared" si="40"/>
        <v>613.39209000000005</v>
      </c>
      <c r="E341" s="174">
        <f t="shared" si="41"/>
        <v>1902.9085259999999</v>
      </c>
      <c r="F341" s="16"/>
      <c r="G341" s="257"/>
      <c r="H341" s="29"/>
    </row>
    <row r="342" spans="1:8" s="226" customFormat="1" x14ac:dyDescent="0.25">
      <c r="A342" s="2" t="s">
        <v>121</v>
      </c>
      <c r="B342" s="153">
        <f t="shared" si="38"/>
        <v>342.54980999999998</v>
      </c>
      <c r="C342" s="153">
        <f t="shared" si="39"/>
        <v>649.38591000000008</v>
      </c>
      <c r="D342" s="153">
        <f t="shared" si="40"/>
        <v>613.39209000000005</v>
      </c>
      <c r="E342" s="174">
        <f t="shared" si="41"/>
        <v>1605.3278100000002</v>
      </c>
      <c r="F342" s="16"/>
      <c r="G342" s="257"/>
      <c r="H342" s="29"/>
    </row>
    <row r="343" spans="1:8" s="226" customFormat="1" x14ac:dyDescent="0.25">
      <c r="A343" s="2" t="s">
        <v>122</v>
      </c>
      <c r="B343" s="153">
        <f t="shared" si="38"/>
        <v>342.54980999999998</v>
      </c>
      <c r="C343" s="153">
        <f t="shared" si="39"/>
        <v>649.38591000000008</v>
      </c>
      <c r="D343" s="153">
        <f t="shared" si="40"/>
        <v>613.39209000000005</v>
      </c>
      <c r="E343" s="174">
        <f t="shared" si="41"/>
        <v>1605.3278100000002</v>
      </c>
      <c r="F343" s="16"/>
      <c r="G343" s="257"/>
      <c r="H343" s="29"/>
    </row>
    <row r="344" spans="1:8" s="226" customFormat="1" x14ac:dyDescent="0.25">
      <c r="A344" s="2" t="s">
        <v>123</v>
      </c>
      <c r="B344" s="153">
        <f t="shared" si="38"/>
        <v>342.54980999999998</v>
      </c>
      <c r="C344" s="153">
        <f t="shared" si="39"/>
        <v>649.38591000000008</v>
      </c>
      <c r="D344" s="153">
        <f t="shared" si="40"/>
        <v>613.39209000000005</v>
      </c>
      <c r="E344" s="174">
        <f t="shared" si="41"/>
        <v>1605.3278100000002</v>
      </c>
      <c r="F344" s="16"/>
      <c r="G344" s="257"/>
      <c r="H344" s="29"/>
    </row>
    <row r="345" spans="1:8" s="226" customFormat="1" x14ac:dyDescent="0.25">
      <c r="A345" s="2" t="s">
        <v>124</v>
      </c>
      <c r="B345" s="153">
        <f t="shared" si="38"/>
        <v>468.56817899999999</v>
      </c>
      <c r="C345" s="153">
        <f t="shared" si="39"/>
        <v>888.28416900000025</v>
      </c>
      <c r="D345" s="153">
        <f t="shared" si="40"/>
        <v>576.38229000000001</v>
      </c>
      <c r="E345" s="174">
        <f t="shared" si="41"/>
        <v>1933.2346380000004</v>
      </c>
      <c r="F345" s="16"/>
      <c r="G345" s="257"/>
      <c r="H345" s="29"/>
    </row>
    <row r="346" spans="1:8" s="226" customFormat="1" x14ac:dyDescent="0.25">
      <c r="A346" s="2" t="s">
        <v>125</v>
      </c>
      <c r="B346" s="153">
        <f t="shared" si="38"/>
        <v>527.14303199999995</v>
      </c>
      <c r="C346" s="153">
        <f t="shared" si="39"/>
        <v>999.32695200000001</v>
      </c>
      <c r="D346" s="153">
        <f t="shared" si="40"/>
        <v>559.17969000000005</v>
      </c>
      <c r="E346" s="174">
        <f t="shared" si="41"/>
        <v>2085.6496739999998</v>
      </c>
      <c r="F346" s="16"/>
      <c r="G346" s="257"/>
      <c r="H346" s="29"/>
    </row>
    <row r="347" spans="1:8" s="226" customFormat="1" ht="16.5" thickBot="1" x14ac:dyDescent="0.3">
      <c r="A347" s="8"/>
      <c r="B347" s="156"/>
      <c r="C347" s="156"/>
      <c r="D347" s="156"/>
      <c r="E347" s="175"/>
      <c r="F347" s="63"/>
      <c r="G347" s="270"/>
      <c r="H347" s="29"/>
    </row>
    <row r="348" spans="1:8" ht="16.5" thickBot="1" x14ac:dyDescent="0.3">
      <c r="A348" s="26"/>
      <c r="B348" s="58"/>
      <c r="C348" s="58"/>
      <c r="D348" s="58"/>
      <c r="E348" s="58"/>
      <c r="F348" s="58"/>
      <c r="G348" s="58"/>
      <c r="H348" s="29"/>
    </row>
    <row r="349" spans="1:8" ht="31.5" customHeight="1" x14ac:dyDescent="0.25">
      <c r="A349" s="351" t="s">
        <v>196</v>
      </c>
      <c r="B349" s="352"/>
      <c r="C349" s="352"/>
      <c r="D349" s="352"/>
      <c r="E349" s="352"/>
      <c r="F349" s="352"/>
      <c r="G349" s="353"/>
      <c r="H349" s="82"/>
    </row>
    <row r="350" spans="1:8" x14ac:dyDescent="0.25">
      <c r="A350" s="363" t="s">
        <v>344</v>
      </c>
      <c r="B350" s="364"/>
      <c r="C350" s="364"/>
      <c r="D350" s="364"/>
      <c r="E350" s="364"/>
      <c r="F350" s="364"/>
      <c r="G350" s="365"/>
      <c r="H350" s="16"/>
    </row>
    <row r="351" spans="1:8" ht="16.5" thickBot="1" x14ac:dyDescent="0.3">
      <c r="A351" s="366" t="s">
        <v>323</v>
      </c>
      <c r="B351" s="367"/>
      <c r="C351" s="367"/>
      <c r="D351" s="367"/>
      <c r="E351" s="367"/>
      <c r="F351" s="367"/>
      <c r="G351" s="368"/>
      <c r="H351" s="16"/>
    </row>
    <row r="352" spans="1:8" ht="40.5" customHeight="1" x14ac:dyDescent="0.25">
      <c r="A352" s="403" t="s">
        <v>138</v>
      </c>
      <c r="B352" s="452"/>
      <c r="C352" s="16"/>
      <c r="D352" s="16"/>
      <c r="E352" s="16"/>
      <c r="F352" s="16"/>
      <c r="G352" s="257"/>
      <c r="H352" s="16"/>
    </row>
    <row r="353" spans="1:8" ht="31.5" customHeight="1" x14ac:dyDescent="0.25">
      <c r="A353" s="87" t="s">
        <v>139</v>
      </c>
      <c r="B353" s="89" t="s">
        <v>127</v>
      </c>
      <c r="C353" s="16"/>
      <c r="D353" s="16"/>
      <c r="E353" s="16"/>
      <c r="F353" s="16"/>
      <c r="G353" s="257"/>
      <c r="H353" s="16"/>
    </row>
    <row r="354" spans="1:8" ht="31.5" x14ac:dyDescent="0.25">
      <c r="A354" s="18" t="s">
        <v>140</v>
      </c>
      <c r="B354" s="186">
        <v>0.05</v>
      </c>
      <c r="C354" s="453" t="s">
        <v>522</v>
      </c>
      <c r="D354" s="453"/>
      <c r="E354" s="453"/>
      <c r="F354" s="453"/>
      <c r="G354" s="454"/>
      <c r="H354" s="16"/>
    </row>
    <row r="355" spans="1:8" ht="31.5" x14ac:dyDescent="0.25">
      <c r="A355" s="18" t="s">
        <v>141</v>
      </c>
      <c r="B355" s="186">
        <v>1</v>
      </c>
      <c r="C355" s="427"/>
      <c r="D355" s="427"/>
      <c r="E355" s="427"/>
      <c r="F355" s="427"/>
      <c r="G355" s="428"/>
      <c r="H355" s="15"/>
    </row>
    <row r="356" spans="1:8" ht="16.5" thickBot="1" x14ac:dyDescent="0.3">
      <c r="A356" s="187" t="s">
        <v>28</v>
      </c>
      <c r="B356" s="188">
        <f>SUM(B354:B355)</f>
        <v>1.05</v>
      </c>
      <c r="C356" s="16"/>
      <c r="D356" s="16"/>
      <c r="E356" s="16"/>
      <c r="F356" s="16"/>
      <c r="G356" s="257"/>
      <c r="H356" s="29"/>
    </row>
    <row r="357" spans="1:8" x14ac:dyDescent="0.25">
      <c r="A357" s="25"/>
      <c r="B357" s="16"/>
      <c r="C357" s="16"/>
      <c r="D357" s="16"/>
      <c r="E357" s="16"/>
      <c r="F357" s="16"/>
      <c r="G357" s="257"/>
      <c r="H357" s="29"/>
    </row>
    <row r="358" spans="1:8" ht="31.5" x14ac:dyDescent="0.25">
      <c r="A358" s="378" t="s">
        <v>17</v>
      </c>
      <c r="B358" s="391" t="s">
        <v>71</v>
      </c>
      <c r="C358" s="408"/>
      <c r="D358" s="392" t="s">
        <v>197</v>
      </c>
      <c r="E358" s="392"/>
      <c r="F358" s="230" t="s">
        <v>154</v>
      </c>
      <c r="G358" s="258" t="s">
        <v>198</v>
      </c>
      <c r="H358" s="29"/>
    </row>
    <row r="359" spans="1:8" x14ac:dyDescent="0.25">
      <c r="A359" s="378"/>
      <c r="B359" s="391"/>
      <c r="C359" s="409"/>
      <c r="D359" s="392"/>
      <c r="E359" s="392"/>
      <c r="F359" s="230">
        <v>12</v>
      </c>
      <c r="G359" s="259">
        <f>B354</f>
        <v>0.05</v>
      </c>
      <c r="H359" s="29"/>
    </row>
    <row r="360" spans="1:8" ht="16.5" thickBot="1" x14ac:dyDescent="0.3">
      <c r="A360" s="25"/>
      <c r="B360" s="16"/>
      <c r="C360" s="16"/>
      <c r="D360" s="16"/>
      <c r="E360" s="16"/>
      <c r="F360" s="16"/>
      <c r="G360" s="257"/>
      <c r="H360" s="29"/>
    </row>
    <row r="361" spans="1:8" ht="16.5" thickBot="1" x14ac:dyDescent="0.3">
      <c r="A361" s="84" t="s">
        <v>126</v>
      </c>
      <c r="B361" s="84" t="s">
        <v>152</v>
      </c>
      <c r="C361" s="3" t="s">
        <v>71</v>
      </c>
      <c r="D361" s="16"/>
      <c r="E361" s="16"/>
      <c r="F361" s="16"/>
      <c r="G361" s="257"/>
      <c r="H361" s="29"/>
    </row>
    <row r="362" spans="1:8" x14ac:dyDescent="0.25">
      <c r="A362" s="2" t="s">
        <v>118</v>
      </c>
      <c r="B362" s="75">
        <f t="shared" ref="B362:B369" si="42">VLOOKUP(A362,$A$103:$B$111,2,0)</f>
        <v>1043.75</v>
      </c>
      <c r="C362" s="161">
        <f t="shared" ref="C362:C369" si="43">($G$359/$F$359)*B362</f>
        <v>4.348958333333333</v>
      </c>
      <c r="D362" s="16"/>
      <c r="E362" s="16"/>
      <c r="F362" s="16"/>
      <c r="G362" s="257"/>
      <c r="H362" s="29"/>
    </row>
    <row r="363" spans="1:8" x14ac:dyDescent="0.25">
      <c r="A363" s="2" t="s">
        <v>119</v>
      </c>
      <c r="B363" s="75">
        <f t="shared" si="42"/>
        <v>1676.7</v>
      </c>
      <c r="C363" s="161">
        <f t="shared" si="43"/>
        <v>6.9862500000000001</v>
      </c>
      <c r="D363" s="16"/>
      <c r="E363" s="16"/>
      <c r="F363" s="16"/>
      <c r="G363" s="257"/>
      <c r="H363" s="29"/>
    </row>
    <row r="364" spans="1:8" x14ac:dyDescent="0.25">
      <c r="A364" s="2" t="s">
        <v>120</v>
      </c>
      <c r="B364" s="75">
        <f t="shared" si="42"/>
        <v>2179.71</v>
      </c>
      <c r="C364" s="161">
        <f t="shared" si="43"/>
        <v>9.0821249999999996</v>
      </c>
      <c r="D364" s="16"/>
      <c r="E364" s="16"/>
      <c r="F364" s="16"/>
      <c r="G364" s="257"/>
      <c r="H364" s="29"/>
    </row>
    <row r="365" spans="1:8" x14ac:dyDescent="0.25">
      <c r="A365" s="2" t="s">
        <v>121</v>
      </c>
      <c r="B365" s="75">
        <f t="shared" si="42"/>
        <v>1676.7</v>
      </c>
      <c r="C365" s="161">
        <f t="shared" si="43"/>
        <v>6.9862500000000001</v>
      </c>
      <c r="D365" s="16"/>
      <c r="E365" s="16"/>
      <c r="F365" s="16"/>
      <c r="G365" s="257"/>
      <c r="H365" s="29"/>
    </row>
    <row r="366" spans="1:8" x14ac:dyDescent="0.25">
      <c r="A366" s="2" t="s">
        <v>122</v>
      </c>
      <c r="B366" s="75">
        <f t="shared" si="42"/>
        <v>1676.7</v>
      </c>
      <c r="C366" s="161">
        <f t="shared" si="43"/>
        <v>6.9862500000000001</v>
      </c>
      <c r="D366" s="16"/>
      <c r="E366" s="16"/>
      <c r="F366" s="16"/>
      <c r="G366" s="257"/>
      <c r="H366" s="29"/>
    </row>
    <row r="367" spans="1:8" x14ac:dyDescent="0.25">
      <c r="A367" s="2" t="s">
        <v>123</v>
      </c>
      <c r="B367" s="75">
        <f t="shared" si="42"/>
        <v>1676.7</v>
      </c>
      <c r="C367" s="161">
        <f t="shared" si="43"/>
        <v>6.9862500000000001</v>
      </c>
      <c r="D367" s="16"/>
      <c r="E367" s="16"/>
      <c r="F367" s="16"/>
      <c r="G367" s="257"/>
      <c r="H367" s="29"/>
    </row>
    <row r="368" spans="1:8" x14ac:dyDescent="0.25">
      <c r="A368" s="2" t="s">
        <v>124</v>
      </c>
      <c r="B368" s="75">
        <f t="shared" si="42"/>
        <v>2293.5300000000002</v>
      </c>
      <c r="C368" s="161">
        <f t="shared" si="43"/>
        <v>9.556375000000001</v>
      </c>
      <c r="D368" s="16"/>
      <c r="E368" s="16"/>
      <c r="F368" s="16"/>
      <c r="G368" s="257"/>
      <c r="H368" s="29"/>
    </row>
    <row r="369" spans="1:8" x14ac:dyDescent="0.25">
      <c r="A369" s="2" t="s">
        <v>125</v>
      </c>
      <c r="B369" s="75">
        <f t="shared" si="42"/>
        <v>2580.2399999999998</v>
      </c>
      <c r="C369" s="161">
        <f t="shared" si="43"/>
        <v>10.750999999999999</v>
      </c>
      <c r="D369" s="16"/>
      <c r="E369" s="16"/>
      <c r="F369" s="16"/>
      <c r="G369" s="257"/>
      <c r="H369" s="29"/>
    </row>
    <row r="370" spans="1:8" ht="16.5" thickBot="1" x14ac:dyDescent="0.3">
      <c r="A370" s="8"/>
      <c r="B370" s="171"/>
      <c r="C370" s="165"/>
      <c r="D370" s="16"/>
      <c r="E370" s="16"/>
      <c r="F370" s="16"/>
      <c r="G370" s="257"/>
      <c r="H370" s="29"/>
    </row>
    <row r="371" spans="1:8" ht="15" customHeight="1" x14ac:dyDescent="0.25">
      <c r="A371" s="25"/>
      <c r="B371" s="16"/>
      <c r="C371" s="16"/>
      <c r="D371" s="16"/>
      <c r="E371" s="16"/>
      <c r="F371" s="16"/>
      <c r="G371" s="257"/>
      <c r="H371" s="29"/>
    </row>
    <row r="372" spans="1:8" x14ac:dyDescent="0.25">
      <c r="A372" s="378" t="s">
        <v>18</v>
      </c>
      <c r="B372" s="391" t="s">
        <v>345</v>
      </c>
      <c r="C372" s="408"/>
      <c r="D372" s="385" t="s">
        <v>346</v>
      </c>
      <c r="E372" s="386"/>
      <c r="F372" s="387"/>
      <c r="G372" s="258" t="s">
        <v>61</v>
      </c>
      <c r="H372" s="29"/>
    </row>
    <row r="373" spans="1:8" x14ac:dyDescent="0.25">
      <c r="A373" s="378"/>
      <c r="B373" s="391"/>
      <c r="C373" s="409"/>
      <c r="D373" s="388"/>
      <c r="E373" s="389"/>
      <c r="F373" s="390"/>
      <c r="G373" s="259">
        <f>G210</f>
        <v>0.08</v>
      </c>
      <c r="H373" s="29"/>
    </row>
    <row r="374" spans="1:8" ht="16.5" thickBot="1" x14ac:dyDescent="0.3">
      <c r="A374" s="25"/>
      <c r="B374" s="16"/>
      <c r="C374" s="16"/>
      <c r="D374" s="16"/>
      <c r="E374" s="16"/>
      <c r="F374" s="16"/>
      <c r="G374" s="257"/>
      <c r="H374" s="29"/>
    </row>
    <row r="375" spans="1:8" ht="16.5" thickBot="1" x14ac:dyDescent="0.3">
      <c r="A375" s="84" t="s">
        <v>126</v>
      </c>
      <c r="B375" s="84" t="s">
        <v>71</v>
      </c>
      <c r="C375" s="3" t="s">
        <v>199</v>
      </c>
      <c r="D375" s="16"/>
      <c r="E375" s="16"/>
      <c r="F375" s="16"/>
      <c r="G375" s="257"/>
      <c r="H375" s="29"/>
    </row>
    <row r="376" spans="1:8" x14ac:dyDescent="0.25">
      <c r="A376" s="2" t="s">
        <v>118</v>
      </c>
      <c r="B376" s="75">
        <f t="shared" ref="B376:B383" si="44">C362</f>
        <v>4.348958333333333</v>
      </c>
      <c r="C376" s="161">
        <f t="shared" ref="C376:C383" si="45">B376*$G$373</f>
        <v>0.34791666666666665</v>
      </c>
      <c r="D376" s="16"/>
      <c r="E376" s="16"/>
      <c r="F376" s="16"/>
      <c r="G376" s="257"/>
      <c r="H376" s="29"/>
    </row>
    <row r="377" spans="1:8" x14ac:dyDescent="0.25">
      <c r="A377" s="2" t="s">
        <v>119</v>
      </c>
      <c r="B377" s="75">
        <f t="shared" si="44"/>
        <v>6.9862500000000001</v>
      </c>
      <c r="C377" s="161">
        <f t="shared" si="45"/>
        <v>0.55890000000000006</v>
      </c>
      <c r="D377" s="16"/>
      <c r="E377" s="16"/>
      <c r="F377" s="16"/>
      <c r="G377" s="257"/>
      <c r="H377" s="29"/>
    </row>
    <row r="378" spans="1:8" x14ac:dyDescent="0.25">
      <c r="A378" s="2" t="s">
        <v>120</v>
      </c>
      <c r="B378" s="75">
        <f t="shared" si="44"/>
        <v>9.0821249999999996</v>
      </c>
      <c r="C378" s="161">
        <f t="shared" si="45"/>
        <v>0.72656999999999994</v>
      </c>
      <c r="D378" s="16"/>
      <c r="E378" s="16"/>
      <c r="F378" s="16"/>
      <c r="G378" s="257"/>
      <c r="H378" s="29"/>
    </row>
    <row r="379" spans="1:8" x14ac:dyDescent="0.25">
      <c r="A379" s="2" t="s">
        <v>121</v>
      </c>
      <c r="B379" s="75">
        <f t="shared" si="44"/>
        <v>6.9862500000000001</v>
      </c>
      <c r="C379" s="161">
        <f t="shared" si="45"/>
        <v>0.55890000000000006</v>
      </c>
      <c r="D379" s="16"/>
      <c r="E379" s="16"/>
      <c r="F379" s="16"/>
      <c r="G379" s="257"/>
      <c r="H379" s="29"/>
    </row>
    <row r="380" spans="1:8" x14ac:dyDescent="0.25">
      <c r="A380" s="2" t="s">
        <v>122</v>
      </c>
      <c r="B380" s="75">
        <f t="shared" si="44"/>
        <v>6.9862500000000001</v>
      </c>
      <c r="C380" s="161">
        <f t="shared" si="45"/>
        <v>0.55890000000000006</v>
      </c>
      <c r="D380" s="16"/>
      <c r="E380" s="16"/>
      <c r="F380" s="16"/>
      <c r="G380" s="257"/>
      <c r="H380" s="29"/>
    </row>
    <row r="381" spans="1:8" x14ac:dyDescent="0.25">
      <c r="A381" s="2" t="s">
        <v>123</v>
      </c>
      <c r="B381" s="75">
        <f t="shared" si="44"/>
        <v>6.9862500000000001</v>
      </c>
      <c r="C381" s="161">
        <f t="shared" si="45"/>
        <v>0.55890000000000006</v>
      </c>
      <c r="D381" s="16"/>
      <c r="E381" s="16"/>
      <c r="F381" s="16"/>
      <c r="G381" s="257"/>
      <c r="H381" s="29"/>
    </row>
    <row r="382" spans="1:8" x14ac:dyDescent="0.25">
      <c r="A382" s="2" t="s">
        <v>124</v>
      </c>
      <c r="B382" s="75">
        <f t="shared" si="44"/>
        <v>9.556375000000001</v>
      </c>
      <c r="C382" s="161">
        <f t="shared" si="45"/>
        <v>0.76451000000000013</v>
      </c>
      <c r="D382" s="16"/>
      <c r="E382" s="16"/>
      <c r="F382" s="16"/>
      <c r="G382" s="257"/>
      <c r="H382" s="29"/>
    </row>
    <row r="383" spans="1:8" x14ac:dyDescent="0.25">
      <c r="A383" s="2" t="s">
        <v>125</v>
      </c>
      <c r="B383" s="75">
        <f t="shared" si="44"/>
        <v>10.750999999999999</v>
      </c>
      <c r="C383" s="161">
        <f t="shared" si="45"/>
        <v>0.86007999999999996</v>
      </c>
      <c r="D383" s="16"/>
      <c r="E383" s="16"/>
      <c r="F383" s="16"/>
      <c r="G383" s="257"/>
      <c r="H383" s="29"/>
    </row>
    <row r="384" spans="1:8" ht="16.5" thickBot="1" x14ac:dyDescent="0.3">
      <c r="A384" s="8"/>
      <c r="B384" s="171"/>
      <c r="C384" s="165"/>
      <c r="D384" s="16"/>
      <c r="E384" s="16"/>
      <c r="F384" s="16"/>
      <c r="G384" s="257"/>
      <c r="H384" s="29"/>
    </row>
    <row r="385" spans="1:8" x14ac:dyDescent="0.25">
      <c r="A385" s="25"/>
      <c r="B385" s="16"/>
      <c r="C385" s="16"/>
      <c r="D385" s="16"/>
      <c r="E385" s="16"/>
      <c r="F385" s="16"/>
      <c r="G385" s="257"/>
      <c r="H385" s="29"/>
    </row>
    <row r="386" spans="1:8" ht="33" customHeight="1" x14ac:dyDescent="0.25">
      <c r="A386" s="378" t="s">
        <v>19</v>
      </c>
      <c r="B386" s="391" t="s">
        <v>200</v>
      </c>
      <c r="C386" s="385" t="s">
        <v>201</v>
      </c>
      <c r="D386" s="386"/>
      <c r="E386" s="386"/>
      <c r="F386" s="386"/>
      <c r="G386" s="410"/>
      <c r="H386" s="29"/>
    </row>
    <row r="387" spans="1:8" x14ac:dyDescent="0.25">
      <c r="A387" s="378"/>
      <c r="B387" s="391"/>
      <c r="C387" s="388"/>
      <c r="D387" s="389"/>
      <c r="E387" s="389"/>
      <c r="F387" s="389"/>
      <c r="G387" s="411"/>
      <c r="H387" s="29"/>
    </row>
    <row r="388" spans="1:8" x14ac:dyDescent="0.25">
      <c r="A388" s="25"/>
      <c r="B388" s="16"/>
      <c r="C388" s="16"/>
      <c r="D388" s="16"/>
      <c r="E388" s="16"/>
      <c r="F388" s="16"/>
      <c r="G388" s="257"/>
      <c r="H388" s="29"/>
    </row>
    <row r="389" spans="1:8" ht="31.5" x14ac:dyDescent="0.25">
      <c r="A389" s="378" t="s">
        <v>20</v>
      </c>
      <c r="B389" s="391" t="s">
        <v>202</v>
      </c>
      <c r="C389" s="408"/>
      <c r="D389" s="230" t="s">
        <v>153</v>
      </c>
      <c r="E389" s="230" t="s">
        <v>154</v>
      </c>
      <c r="F389" s="230" t="s">
        <v>155</v>
      </c>
      <c r="G389" s="258" t="s">
        <v>203</v>
      </c>
      <c r="H389" s="29"/>
    </row>
    <row r="390" spans="1:8" x14ac:dyDescent="0.25">
      <c r="A390" s="378"/>
      <c r="B390" s="391"/>
      <c r="C390" s="409"/>
      <c r="D390" s="237">
        <v>30</v>
      </c>
      <c r="E390" s="237">
        <v>12</v>
      </c>
      <c r="F390" s="237">
        <v>7</v>
      </c>
      <c r="G390" s="259">
        <f>B355</f>
        <v>1</v>
      </c>
      <c r="H390" s="29"/>
    </row>
    <row r="391" spans="1:8" ht="16.5" thickBot="1" x14ac:dyDescent="0.3">
      <c r="A391" s="25"/>
      <c r="B391" s="16"/>
      <c r="C391" s="16"/>
      <c r="D391" s="16"/>
      <c r="E391" s="16"/>
      <c r="F391" s="16"/>
      <c r="G391" s="257"/>
      <c r="H391" s="29"/>
    </row>
    <row r="392" spans="1:8" ht="16.5" thickBot="1" x14ac:dyDescent="0.3">
      <c r="A392" s="84" t="s">
        <v>126</v>
      </c>
      <c r="B392" s="84" t="s">
        <v>152</v>
      </c>
      <c r="C392" s="3" t="s">
        <v>202</v>
      </c>
      <c r="D392" s="16"/>
      <c r="E392" s="16"/>
      <c r="F392" s="16"/>
      <c r="G392" s="257"/>
      <c r="H392" s="29"/>
    </row>
    <row r="393" spans="1:8" x14ac:dyDescent="0.25">
      <c r="A393" s="2" t="s">
        <v>118</v>
      </c>
      <c r="B393" s="75">
        <f t="shared" ref="B393:B400" si="46">VLOOKUP(A393,$A$103:$B$111,2,0)</f>
        <v>1043.75</v>
      </c>
      <c r="C393" s="161">
        <f t="shared" ref="C393:C400" si="47">(((B393/$D$390)/$E$390)*$F$390)*$G$390</f>
        <v>20.295138888888886</v>
      </c>
      <c r="D393" s="16"/>
      <c r="E393" s="16"/>
      <c r="F393" s="16"/>
      <c r="G393" s="257"/>
      <c r="H393" s="29"/>
    </row>
    <row r="394" spans="1:8" x14ac:dyDescent="0.25">
      <c r="A394" s="2" t="s">
        <v>119</v>
      </c>
      <c r="B394" s="75">
        <f t="shared" si="46"/>
        <v>1676.7</v>
      </c>
      <c r="C394" s="161">
        <f t="shared" si="47"/>
        <v>32.602499999999999</v>
      </c>
      <c r="D394" s="16"/>
      <c r="E394" s="16"/>
      <c r="F394" s="16"/>
      <c r="G394" s="257"/>
      <c r="H394" s="29"/>
    </row>
    <row r="395" spans="1:8" x14ac:dyDescent="0.25">
      <c r="A395" s="2" t="s">
        <v>120</v>
      </c>
      <c r="B395" s="75">
        <f t="shared" si="46"/>
        <v>2179.71</v>
      </c>
      <c r="C395" s="161">
        <f t="shared" si="47"/>
        <v>42.383249999999997</v>
      </c>
      <c r="D395" s="16"/>
      <c r="E395" s="16"/>
      <c r="F395" s="16"/>
      <c r="G395" s="257"/>
      <c r="H395" s="29"/>
    </row>
    <row r="396" spans="1:8" x14ac:dyDescent="0.25">
      <c r="A396" s="2" t="s">
        <v>121</v>
      </c>
      <c r="B396" s="75">
        <f t="shared" si="46"/>
        <v>1676.7</v>
      </c>
      <c r="C396" s="161">
        <f t="shared" si="47"/>
        <v>32.602499999999999</v>
      </c>
      <c r="D396" s="16"/>
      <c r="E396" s="16"/>
      <c r="F396" s="16"/>
      <c r="G396" s="257"/>
      <c r="H396" s="29"/>
    </row>
    <row r="397" spans="1:8" x14ac:dyDescent="0.25">
      <c r="A397" s="2" t="s">
        <v>122</v>
      </c>
      <c r="B397" s="75">
        <f t="shared" si="46"/>
        <v>1676.7</v>
      </c>
      <c r="C397" s="161">
        <f t="shared" si="47"/>
        <v>32.602499999999999</v>
      </c>
      <c r="D397" s="16"/>
      <c r="E397" s="16"/>
      <c r="F397" s="16"/>
      <c r="G397" s="257"/>
      <c r="H397" s="29"/>
    </row>
    <row r="398" spans="1:8" x14ac:dyDescent="0.25">
      <c r="A398" s="2" t="s">
        <v>123</v>
      </c>
      <c r="B398" s="75">
        <f t="shared" si="46"/>
        <v>1676.7</v>
      </c>
      <c r="C398" s="161">
        <f t="shared" si="47"/>
        <v>32.602499999999999</v>
      </c>
      <c r="D398" s="16"/>
      <c r="E398" s="16"/>
      <c r="F398" s="16"/>
      <c r="G398" s="257"/>
      <c r="H398" s="29"/>
    </row>
    <row r="399" spans="1:8" x14ac:dyDescent="0.25">
      <c r="A399" s="2" t="s">
        <v>124</v>
      </c>
      <c r="B399" s="75">
        <f t="shared" si="46"/>
        <v>2293.5300000000002</v>
      </c>
      <c r="C399" s="161">
        <f t="shared" si="47"/>
        <v>44.59641666666667</v>
      </c>
      <c r="D399" s="16"/>
      <c r="E399" s="16"/>
      <c r="F399" s="16"/>
      <c r="G399" s="257"/>
      <c r="H399" s="29"/>
    </row>
    <row r="400" spans="1:8" x14ac:dyDescent="0.25">
      <c r="A400" s="2" t="s">
        <v>125</v>
      </c>
      <c r="B400" s="75">
        <f t="shared" si="46"/>
        <v>2580.2399999999998</v>
      </c>
      <c r="C400" s="161">
        <f t="shared" si="47"/>
        <v>50.17133333333333</v>
      </c>
      <c r="D400" s="16"/>
      <c r="E400" s="16"/>
      <c r="F400" s="16"/>
      <c r="G400" s="257"/>
      <c r="H400" s="29"/>
    </row>
    <row r="401" spans="1:8" ht="16.5" thickBot="1" x14ac:dyDescent="0.3">
      <c r="A401" s="8"/>
      <c r="B401" s="171"/>
      <c r="C401" s="165"/>
      <c r="D401" s="16"/>
      <c r="E401" s="16"/>
      <c r="F401" s="16"/>
      <c r="G401" s="257"/>
      <c r="H401" s="29"/>
    </row>
    <row r="402" spans="1:8" ht="15" customHeight="1" x14ac:dyDescent="0.25">
      <c r="A402" s="25"/>
      <c r="B402" s="16"/>
      <c r="C402" s="16"/>
      <c r="D402" s="16"/>
      <c r="E402" s="16"/>
      <c r="F402" s="16"/>
      <c r="G402" s="257"/>
      <c r="H402" s="29"/>
    </row>
    <row r="403" spans="1:8" ht="60.75" customHeight="1" x14ac:dyDescent="0.25">
      <c r="A403" s="378" t="s">
        <v>293</v>
      </c>
      <c r="B403" s="408" t="s">
        <v>292</v>
      </c>
      <c r="C403" s="385" t="s">
        <v>295</v>
      </c>
      <c r="D403" s="386"/>
      <c r="E403" s="386"/>
      <c r="F403" s="387"/>
      <c r="G403" s="258" t="s">
        <v>160</v>
      </c>
      <c r="H403" s="29"/>
    </row>
    <row r="404" spans="1:8" x14ac:dyDescent="0.25">
      <c r="A404" s="378"/>
      <c r="B404" s="409"/>
      <c r="C404" s="388"/>
      <c r="D404" s="389"/>
      <c r="E404" s="389"/>
      <c r="F404" s="390"/>
      <c r="G404" s="259">
        <f>G211</f>
        <v>0.36709999999999998</v>
      </c>
      <c r="H404" s="29"/>
    </row>
    <row r="405" spans="1:8" ht="16.5" thickBot="1" x14ac:dyDescent="0.3">
      <c r="A405" s="25"/>
      <c r="B405" s="16"/>
      <c r="C405" s="16"/>
      <c r="D405" s="16"/>
      <c r="E405" s="16"/>
      <c r="F405" s="16"/>
      <c r="G405" s="257"/>
      <c r="H405" s="29"/>
    </row>
    <row r="406" spans="1:8" ht="48" thickBot="1" x14ac:dyDescent="0.3">
      <c r="A406" s="84" t="s">
        <v>126</v>
      </c>
      <c r="B406" s="84" t="s">
        <v>204</v>
      </c>
      <c r="C406" s="3" t="str">
        <f>B403</f>
        <v>Incidência de GPS, FGTS e outras contribuições sobre aviso-prévio trabalhado</v>
      </c>
      <c r="D406" s="16"/>
      <c r="E406" s="16"/>
      <c r="F406" s="16"/>
      <c r="G406" s="257"/>
      <c r="H406" s="29"/>
    </row>
    <row r="407" spans="1:8" x14ac:dyDescent="0.25">
      <c r="A407" s="2" t="s">
        <v>118</v>
      </c>
      <c r="B407" s="75">
        <f t="shared" ref="B407:B414" si="48">C393</f>
        <v>20.295138888888886</v>
      </c>
      <c r="C407" s="161">
        <f t="shared" ref="C407:C414" si="49">B407*$G$404</f>
        <v>7.45034548611111</v>
      </c>
      <c r="D407" s="16"/>
      <c r="E407" s="16"/>
      <c r="F407" s="16"/>
      <c r="G407" s="257"/>
      <c r="H407" s="29"/>
    </row>
    <row r="408" spans="1:8" x14ac:dyDescent="0.25">
      <c r="A408" s="2" t="s">
        <v>119</v>
      </c>
      <c r="B408" s="75">
        <f t="shared" si="48"/>
        <v>32.602499999999999</v>
      </c>
      <c r="C408" s="161">
        <f t="shared" si="49"/>
        <v>11.968377749999998</v>
      </c>
      <c r="D408" s="16"/>
      <c r="E408" s="16"/>
      <c r="F408" s="16"/>
      <c r="G408" s="257"/>
      <c r="H408" s="29"/>
    </row>
    <row r="409" spans="1:8" x14ac:dyDescent="0.25">
      <c r="A409" s="2" t="s">
        <v>120</v>
      </c>
      <c r="B409" s="75">
        <f t="shared" si="48"/>
        <v>42.383249999999997</v>
      </c>
      <c r="C409" s="161">
        <f t="shared" si="49"/>
        <v>15.558891074999998</v>
      </c>
      <c r="D409" s="16"/>
      <c r="E409" s="16"/>
      <c r="F409" s="16"/>
      <c r="G409" s="257"/>
      <c r="H409" s="29"/>
    </row>
    <row r="410" spans="1:8" x14ac:dyDescent="0.25">
      <c r="A410" s="2" t="s">
        <v>121</v>
      </c>
      <c r="B410" s="75">
        <f t="shared" si="48"/>
        <v>32.602499999999999</v>
      </c>
      <c r="C410" s="161">
        <f t="shared" si="49"/>
        <v>11.968377749999998</v>
      </c>
      <c r="D410" s="16"/>
      <c r="E410" s="16"/>
      <c r="F410" s="16"/>
      <c r="G410" s="257"/>
      <c r="H410" s="29"/>
    </row>
    <row r="411" spans="1:8" x14ac:dyDescent="0.25">
      <c r="A411" s="2" t="s">
        <v>122</v>
      </c>
      <c r="B411" s="75">
        <f t="shared" si="48"/>
        <v>32.602499999999999</v>
      </c>
      <c r="C411" s="161">
        <f t="shared" si="49"/>
        <v>11.968377749999998</v>
      </c>
      <c r="D411" s="16"/>
      <c r="E411" s="16"/>
      <c r="F411" s="16"/>
      <c r="G411" s="257"/>
      <c r="H411" s="29"/>
    </row>
    <row r="412" spans="1:8" x14ac:dyDescent="0.25">
      <c r="A412" s="2" t="s">
        <v>123</v>
      </c>
      <c r="B412" s="75">
        <f t="shared" si="48"/>
        <v>32.602499999999999</v>
      </c>
      <c r="C412" s="161">
        <f t="shared" si="49"/>
        <v>11.968377749999998</v>
      </c>
      <c r="D412" s="16"/>
      <c r="E412" s="16"/>
      <c r="F412" s="16"/>
      <c r="G412" s="257"/>
      <c r="H412" s="29"/>
    </row>
    <row r="413" spans="1:8" x14ac:dyDescent="0.25">
      <c r="A413" s="2" t="s">
        <v>124</v>
      </c>
      <c r="B413" s="75">
        <f t="shared" si="48"/>
        <v>44.59641666666667</v>
      </c>
      <c r="C413" s="161">
        <f t="shared" si="49"/>
        <v>16.371344558333334</v>
      </c>
      <c r="D413" s="16"/>
      <c r="E413" s="16"/>
      <c r="F413" s="16"/>
      <c r="G413" s="257"/>
      <c r="H413" s="29"/>
    </row>
    <row r="414" spans="1:8" x14ac:dyDescent="0.25">
      <c r="A414" s="2" t="s">
        <v>125</v>
      </c>
      <c r="B414" s="75">
        <f t="shared" si="48"/>
        <v>50.17133333333333</v>
      </c>
      <c r="C414" s="161">
        <f t="shared" si="49"/>
        <v>18.417896466666665</v>
      </c>
      <c r="D414" s="16"/>
      <c r="E414" s="16"/>
      <c r="F414" s="16"/>
      <c r="G414" s="257"/>
      <c r="H414" s="29"/>
    </row>
    <row r="415" spans="1:8" ht="16.5" thickBot="1" x14ac:dyDescent="0.3">
      <c r="A415" s="8"/>
      <c r="B415" s="171"/>
      <c r="C415" s="165"/>
      <c r="D415" s="16"/>
      <c r="E415" s="16"/>
      <c r="F415" s="16"/>
      <c r="G415" s="257"/>
      <c r="H415" s="29"/>
    </row>
    <row r="416" spans="1:8" ht="15" customHeight="1" x14ac:dyDescent="0.25">
      <c r="A416" s="25"/>
      <c r="B416" s="16"/>
      <c r="C416" s="16"/>
      <c r="D416" s="16"/>
      <c r="E416" s="16"/>
      <c r="F416" s="16"/>
      <c r="G416" s="257"/>
      <c r="H416" s="29"/>
    </row>
    <row r="417" spans="1:8" ht="45.75" customHeight="1" x14ac:dyDescent="0.25">
      <c r="A417" s="423" t="s">
        <v>294</v>
      </c>
      <c r="B417" s="408" t="s">
        <v>292</v>
      </c>
      <c r="C417" s="385" t="s">
        <v>295</v>
      </c>
      <c r="D417" s="386"/>
      <c r="E417" s="386"/>
      <c r="F417" s="387"/>
      <c r="G417" s="258" t="s">
        <v>160</v>
      </c>
      <c r="H417" s="29"/>
    </row>
    <row r="418" spans="1:8" x14ac:dyDescent="0.25">
      <c r="A418" s="424"/>
      <c r="B418" s="409"/>
      <c r="C418" s="388"/>
      <c r="D418" s="389"/>
      <c r="E418" s="389"/>
      <c r="F418" s="390"/>
      <c r="G418" s="259">
        <f>G230</f>
        <v>0.30910000000000004</v>
      </c>
      <c r="H418" s="29"/>
    </row>
    <row r="419" spans="1:8" ht="16.5" thickBot="1" x14ac:dyDescent="0.3">
      <c r="A419" s="25"/>
      <c r="B419" s="16"/>
      <c r="C419" s="16"/>
      <c r="D419" s="16"/>
      <c r="E419" s="16"/>
      <c r="F419" s="16"/>
      <c r="G419" s="257"/>
      <c r="H419" s="29"/>
    </row>
    <row r="420" spans="1:8" ht="48" thickBot="1" x14ac:dyDescent="0.3">
      <c r="A420" s="84" t="s">
        <v>126</v>
      </c>
      <c r="B420" s="84" t="s">
        <v>204</v>
      </c>
      <c r="C420" s="3" t="str">
        <f>B417</f>
        <v>Incidência de GPS, FGTS e outras contribuições sobre aviso-prévio trabalhado</v>
      </c>
      <c r="D420" s="16"/>
      <c r="E420" s="16"/>
      <c r="F420" s="16"/>
      <c r="G420" s="257"/>
      <c r="H420" s="29"/>
    </row>
    <row r="421" spans="1:8" x14ac:dyDescent="0.25">
      <c r="A421" s="2" t="s">
        <v>118</v>
      </c>
      <c r="B421" s="75">
        <f t="shared" ref="B421:B428" si="50">C393</f>
        <v>20.295138888888886</v>
      </c>
      <c r="C421" s="161">
        <f t="shared" ref="C421:C428" si="51">B421*$G$418</f>
        <v>6.2732274305555551</v>
      </c>
      <c r="D421" s="16"/>
      <c r="E421" s="16"/>
      <c r="F421" s="16"/>
      <c r="G421" s="257"/>
      <c r="H421" s="29"/>
    </row>
    <row r="422" spans="1:8" x14ac:dyDescent="0.25">
      <c r="A422" s="2" t="s">
        <v>119</v>
      </c>
      <c r="B422" s="75">
        <f t="shared" si="50"/>
        <v>32.602499999999999</v>
      </c>
      <c r="C422" s="161">
        <f t="shared" si="51"/>
        <v>10.077432750000002</v>
      </c>
      <c r="D422" s="16"/>
      <c r="E422" s="16"/>
      <c r="F422" s="16"/>
      <c r="G422" s="257"/>
      <c r="H422" s="29"/>
    </row>
    <row r="423" spans="1:8" x14ac:dyDescent="0.25">
      <c r="A423" s="2" t="s">
        <v>120</v>
      </c>
      <c r="B423" s="75">
        <f t="shared" si="50"/>
        <v>42.383249999999997</v>
      </c>
      <c r="C423" s="161">
        <f t="shared" si="51"/>
        <v>13.100662575000001</v>
      </c>
      <c r="D423" s="16"/>
      <c r="E423" s="16"/>
      <c r="F423" s="16"/>
      <c r="G423" s="257"/>
      <c r="H423" s="29"/>
    </row>
    <row r="424" spans="1:8" x14ac:dyDescent="0.25">
      <c r="A424" s="2" t="s">
        <v>121</v>
      </c>
      <c r="B424" s="75">
        <f t="shared" si="50"/>
        <v>32.602499999999999</v>
      </c>
      <c r="C424" s="161">
        <f t="shared" si="51"/>
        <v>10.077432750000002</v>
      </c>
      <c r="D424" s="16"/>
      <c r="E424" s="16"/>
      <c r="F424" s="16"/>
      <c r="G424" s="257"/>
      <c r="H424" s="29"/>
    </row>
    <row r="425" spans="1:8" x14ac:dyDescent="0.25">
      <c r="A425" s="2" t="s">
        <v>122</v>
      </c>
      <c r="B425" s="75">
        <f t="shared" si="50"/>
        <v>32.602499999999999</v>
      </c>
      <c r="C425" s="161">
        <f t="shared" si="51"/>
        <v>10.077432750000002</v>
      </c>
      <c r="D425" s="16"/>
      <c r="E425" s="16"/>
      <c r="F425" s="16"/>
      <c r="G425" s="257"/>
      <c r="H425" s="29"/>
    </row>
    <row r="426" spans="1:8" x14ac:dyDescent="0.25">
      <c r="A426" s="2" t="s">
        <v>123</v>
      </c>
      <c r="B426" s="75">
        <f t="shared" si="50"/>
        <v>32.602499999999999</v>
      </c>
      <c r="C426" s="161">
        <f t="shared" si="51"/>
        <v>10.077432750000002</v>
      </c>
      <c r="D426" s="16"/>
      <c r="E426" s="16"/>
      <c r="F426" s="16"/>
      <c r="G426" s="257"/>
      <c r="H426" s="29"/>
    </row>
    <row r="427" spans="1:8" x14ac:dyDescent="0.25">
      <c r="A427" s="2" t="s">
        <v>124</v>
      </c>
      <c r="B427" s="75">
        <f t="shared" si="50"/>
        <v>44.59641666666667</v>
      </c>
      <c r="C427" s="161">
        <f t="shared" si="51"/>
        <v>13.78475239166667</v>
      </c>
      <c r="D427" s="16"/>
      <c r="E427" s="16"/>
      <c r="F427" s="16"/>
      <c r="G427" s="257"/>
      <c r="H427" s="29"/>
    </row>
    <row r="428" spans="1:8" x14ac:dyDescent="0.25">
      <c r="A428" s="2" t="s">
        <v>125</v>
      </c>
      <c r="B428" s="75">
        <f t="shared" si="50"/>
        <v>50.17133333333333</v>
      </c>
      <c r="C428" s="161">
        <f t="shared" si="51"/>
        <v>15.507959133333335</v>
      </c>
      <c r="D428" s="16"/>
      <c r="E428" s="16"/>
      <c r="F428" s="16"/>
      <c r="G428" s="257"/>
      <c r="H428" s="29"/>
    </row>
    <row r="429" spans="1:8" ht="16.5" thickBot="1" x14ac:dyDescent="0.3">
      <c r="A429" s="8"/>
      <c r="B429" s="171"/>
      <c r="C429" s="165"/>
      <c r="D429" s="16"/>
      <c r="E429" s="16"/>
      <c r="F429" s="16"/>
      <c r="G429" s="257"/>
      <c r="H429" s="29"/>
    </row>
    <row r="430" spans="1:8" ht="15" customHeight="1" x14ac:dyDescent="0.25">
      <c r="A430" s="25"/>
      <c r="B430" s="16"/>
      <c r="C430" s="16"/>
      <c r="D430" s="16"/>
      <c r="E430" s="16"/>
      <c r="F430" s="16"/>
      <c r="G430" s="257"/>
      <c r="H430" s="29"/>
    </row>
    <row r="431" spans="1:8" ht="47.25" x14ac:dyDescent="0.25">
      <c r="A431" s="378" t="s">
        <v>22</v>
      </c>
      <c r="B431" s="391" t="s">
        <v>205</v>
      </c>
      <c r="C431" s="385" t="s">
        <v>207</v>
      </c>
      <c r="D431" s="386"/>
      <c r="E431" s="386"/>
      <c r="F431" s="387"/>
      <c r="G431" s="258" t="s">
        <v>206</v>
      </c>
      <c r="H431" s="29"/>
    </row>
    <row r="432" spans="1:8" x14ac:dyDescent="0.25">
      <c r="A432" s="378"/>
      <c r="B432" s="391"/>
      <c r="C432" s="388"/>
      <c r="D432" s="389"/>
      <c r="E432" s="389"/>
      <c r="F432" s="390"/>
      <c r="G432" s="259">
        <f>B125</f>
        <v>0.05</v>
      </c>
      <c r="H432" s="29"/>
    </row>
    <row r="433" spans="1:8" ht="16.5" thickBot="1" x14ac:dyDescent="0.3">
      <c r="A433" s="25"/>
      <c r="B433" s="16"/>
      <c r="C433" s="16"/>
      <c r="D433" s="16"/>
      <c r="E433" s="16"/>
      <c r="F433" s="16"/>
      <c r="G433" s="257"/>
      <c r="H433" s="29"/>
    </row>
    <row r="434" spans="1:8" ht="57" customHeight="1" thickBot="1" x14ac:dyDescent="0.3">
      <c r="A434" s="84" t="s">
        <v>126</v>
      </c>
      <c r="B434" s="84" t="s">
        <v>174</v>
      </c>
      <c r="C434" s="3" t="s">
        <v>205</v>
      </c>
      <c r="D434" s="16"/>
      <c r="E434" s="16"/>
      <c r="F434" s="16"/>
      <c r="G434" s="257"/>
      <c r="H434" s="29"/>
    </row>
    <row r="435" spans="1:8" x14ac:dyDescent="0.25">
      <c r="A435" s="2" t="s">
        <v>118</v>
      </c>
      <c r="B435" s="75">
        <f t="shared" ref="B435:B442" si="52">VLOOKUP(A435,$A$103:$B$111,2,0)</f>
        <v>1043.75</v>
      </c>
      <c r="C435" s="161">
        <f>B435*$G$432</f>
        <v>52.1875</v>
      </c>
      <c r="D435" s="16"/>
      <c r="E435" s="16"/>
      <c r="F435" s="16"/>
      <c r="G435" s="257"/>
      <c r="H435" s="29"/>
    </row>
    <row r="436" spans="1:8" x14ac:dyDescent="0.25">
      <c r="A436" s="2" t="s">
        <v>119</v>
      </c>
      <c r="B436" s="75">
        <f t="shared" si="52"/>
        <v>1676.7</v>
      </c>
      <c r="C436" s="161">
        <f t="shared" ref="C436:C442" si="53">B436*$G$432</f>
        <v>83.835000000000008</v>
      </c>
      <c r="D436" s="16"/>
      <c r="E436" s="16"/>
      <c r="F436" s="16"/>
      <c r="G436" s="257"/>
      <c r="H436" s="29"/>
    </row>
    <row r="437" spans="1:8" x14ac:dyDescent="0.25">
      <c r="A437" s="2" t="s">
        <v>120</v>
      </c>
      <c r="B437" s="75">
        <f t="shared" si="52"/>
        <v>2179.71</v>
      </c>
      <c r="C437" s="161">
        <f t="shared" si="53"/>
        <v>108.9855</v>
      </c>
      <c r="D437" s="16"/>
      <c r="E437" s="16"/>
      <c r="F437" s="16"/>
      <c r="G437" s="257"/>
      <c r="H437" s="29"/>
    </row>
    <row r="438" spans="1:8" x14ac:dyDescent="0.25">
      <c r="A438" s="2" t="s">
        <v>121</v>
      </c>
      <c r="B438" s="75">
        <f t="shared" si="52"/>
        <v>1676.7</v>
      </c>
      <c r="C438" s="161">
        <f t="shared" si="53"/>
        <v>83.835000000000008</v>
      </c>
      <c r="D438" s="16"/>
      <c r="E438" s="16"/>
      <c r="F438" s="16"/>
      <c r="G438" s="257"/>
      <c r="H438" s="29"/>
    </row>
    <row r="439" spans="1:8" x14ac:dyDescent="0.25">
      <c r="A439" s="2" t="s">
        <v>122</v>
      </c>
      <c r="B439" s="75">
        <f t="shared" si="52"/>
        <v>1676.7</v>
      </c>
      <c r="C439" s="161">
        <f t="shared" si="53"/>
        <v>83.835000000000008</v>
      </c>
      <c r="D439" s="16"/>
      <c r="E439" s="16"/>
      <c r="F439" s="16"/>
      <c r="G439" s="257"/>
      <c r="H439" s="29"/>
    </row>
    <row r="440" spans="1:8" x14ac:dyDescent="0.25">
      <c r="A440" s="2" t="s">
        <v>123</v>
      </c>
      <c r="B440" s="75">
        <f t="shared" si="52"/>
        <v>1676.7</v>
      </c>
      <c r="C440" s="161">
        <f t="shared" si="53"/>
        <v>83.835000000000008</v>
      </c>
      <c r="D440" s="16"/>
      <c r="E440" s="16"/>
      <c r="F440" s="16"/>
      <c r="G440" s="257"/>
      <c r="H440" s="29"/>
    </row>
    <row r="441" spans="1:8" x14ac:dyDescent="0.25">
      <c r="A441" s="2" t="s">
        <v>124</v>
      </c>
      <c r="B441" s="75">
        <f t="shared" si="52"/>
        <v>2293.5300000000002</v>
      </c>
      <c r="C441" s="161">
        <f t="shared" si="53"/>
        <v>114.67650000000002</v>
      </c>
      <c r="D441" s="16"/>
      <c r="E441" s="16"/>
      <c r="F441" s="16"/>
      <c r="G441" s="257"/>
      <c r="H441" s="29"/>
    </row>
    <row r="442" spans="1:8" x14ac:dyDescent="0.25">
      <c r="A442" s="2" t="s">
        <v>125</v>
      </c>
      <c r="B442" s="75">
        <f t="shared" si="52"/>
        <v>2580.2399999999998</v>
      </c>
      <c r="C442" s="161">
        <f t="shared" si="53"/>
        <v>129.012</v>
      </c>
      <c r="D442" s="16"/>
      <c r="E442" s="16"/>
      <c r="F442" s="16"/>
      <c r="G442" s="257"/>
      <c r="H442" s="1"/>
    </row>
    <row r="443" spans="1:8" ht="16.5" thickBot="1" x14ac:dyDescent="0.3">
      <c r="A443" s="8"/>
      <c r="B443" s="171"/>
      <c r="C443" s="165"/>
      <c r="D443" s="16"/>
      <c r="E443" s="16"/>
      <c r="F443" s="16"/>
      <c r="G443" s="257"/>
      <c r="H443" s="1"/>
    </row>
    <row r="444" spans="1:8" ht="15.75" customHeight="1" x14ac:dyDescent="0.25">
      <c r="A444" s="25"/>
      <c r="B444" s="16"/>
      <c r="C444" s="16"/>
      <c r="D444" s="16"/>
      <c r="E444" s="16"/>
      <c r="F444" s="16"/>
      <c r="G444" s="257"/>
      <c r="H444" s="1"/>
    </row>
    <row r="445" spans="1:8" ht="31.5" customHeight="1" x14ac:dyDescent="0.25">
      <c r="A445" s="348" t="s">
        <v>521</v>
      </c>
      <c r="B445" s="349"/>
      <c r="C445" s="349"/>
      <c r="D445" s="349"/>
      <c r="E445" s="349"/>
      <c r="F445" s="349"/>
      <c r="G445" s="357"/>
      <c r="H445" s="1"/>
    </row>
    <row r="446" spans="1:8" ht="16.5" thickBot="1" x14ac:dyDescent="0.3">
      <c r="A446" s="25"/>
      <c r="B446" s="152"/>
      <c r="C446" s="152"/>
      <c r="D446" s="152"/>
      <c r="E446" s="16"/>
      <c r="F446" s="16"/>
      <c r="G446" s="257"/>
      <c r="H446" s="1"/>
    </row>
    <row r="447" spans="1:8" ht="32.25" thickBot="1" x14ac:dyDescent="0.3">
      <c r="A447" s="84" t="s">
        <v>126</v>
      </c>
      <c r="B447" s="84" t="s">
        <v>17</v>
      </c>
      <c r="C447" s="84" t="s">
        <v>18</v>
      </c>
      <c r="D447" s="84" t="s">
        <v>19</v>
      </c>
      <c r="E447" s="3" t="s">
        <v>20</v>
      </c>
      <c r="F447" s="3" t="s">
        <v>278</v>
      </c>
      <c r="G447" s="3" t="s">
        <v>279</v>
      </c>
      <c r="H447" s="1"/>
    </row>
    <row r="448" spans="1:8" x14ac:dyDescent="0.25">
      <c r="A448" s="2" t="s">
        <v>118</v>
      </c>
      <c r="B448" s="153">
        <f t="shared" ref="B448:B455" si="54">C362</f>
        <v>4.348958333333333</v>
      </c>
      <c r="C448" s="153">
        <f t="shared" ref="C448:C455" si="55">C376</f>
        <v>0.34791666666666665</v>
      </c>
      <c r="D448" s="153">
        <v>0</v>
      </c>
      <c r="E448" s="168">
        <f t="shared" ref="E448:E455" si="56">C393</f>
        <v>20.295138888888886</v>
      </c>
      <c r="F448" s="189">
        <f t="shared" ref="F448:F455" si="57">C407</f>
        <v>7.45034548611111</v>
      </c>
      <c r="G448" s="277">
        <f t="shared" ref="G448:G455" si="58">C421</f>
        <v>6.2732274305555551</v>
      </c>
      <c r="H448" s="1"/>
    </row>
    <row r="449" spans="1:8" x14ac:dyDescent="0.25">
      <c r="A449" s="2" t="s">
        <v>119</v>
      </c>
      <c r="B449" s="153">
        <f t="shared" si="54"/>
        <v>6.9862500000000001</v>
      </c>
      <c r="C449" s="153">
        <f t="shared" si="55"/>
        <v>0.55890000000000006</v>
      </c>
      <c r="D449" s="153">
        <v>0</v>
      </c>
      <c r="E449" s="75">
        <f t="shared" si="56"/>
        <v>32.602499999999999</v>
      </c>
      <c r="F449" s="189">
        <f t="shared" si="57"/>
        <v>11.968377749999998</v>
      </c>
      <c r="G449" s="277">
        <f t="shared" si="58"/>
        <v>10.077432750000002</v>
      </c>
      <c r="H449" s="1"/>
    </row>
    <row r="450" spans="1:8" x14ac:dyDescent="0.25">
      <c r="A450" s="2" t="s">
        <v>120</v>
      </c>
      <c r="B450" s="153">
        <f t="shared" si="54"/>
        <v>9.0821249999999996</v>
      </c>
      <c r="C450" s="153">
        <f t="shared" si="55"/>
        <v>0.72656999999999994</v>
      </c>
      <c r="D450" s="153">
        <v>0</v>
      </c>
      <c r="E450" s="75">
        <f t="shared" si="56"/>
        <v>42.383249999999997</v>
      </c>
      <c r="F450" s="189">
        <f t="shared" si="57"/>
        <v>15.558891074999998</v>
      </c>
      <c r="G450" s="277">
        <f t="shared" si="58"/>
        <v>13.100662575000001</v>
      </c>
      <c r="H450" s="1"/>
    </row>
    <row r="451" spans="1:8" x14ac:dyDescent="0.25">
      <c r="A451" s="2" t="s">
        <v>121</v>
      </c>
      <c r="B451" s="153">
        <f t="shared" si="54"/>
        <v>6.9862500000000001</v>
      </c>
      <c r="C451" s="153">
        <f t="shared" si="55"/>
        <v>0.55890000000000006</v>
      </c>
      <c r="D451" s="153">
        <v>0</v>
      </c>
      <c r="E451" s="75">
        <f t="shared" si="56"/>
        <v>32.602499999999999</v>
      </c>
      <c r="F451" s="189">
        <f t="shared" si="57"/>
        <v>11.968377749999998</v>
      </c>
      <c r="G451" s="277">
        <f t="shared" si="58"/>
        <v>10.077432750000002</v>
      </c>
      <c r="H451" s="1"/>
    </row>
    <row r="452" spans="1:8" x14ac:dyDescent="0.25">
      <c r="A452" s="2" t="s">
        <v>122</v>
      </c>
      <c r="B452" s="153">
        <f t="shared" si="54"/>
        <v>6.9862500000000001</v>
      </c>
      <c r="C452" s="153">
        <f t="shared" si="55"/>
        <v>0.55890000000000006</v>
      </c>
      <c r="D452" s="153">
        <v>0</v>
      </c>
      <c r="E452" s="75">
        <f t="shared" si="56"/>
        <v>32.602499999999999</v>
      </c>
      <c r="F452" s="189">
        <f t="shared" si="57"/>
        <v>11.968377749999998</v>
      </c>
      <c r="G452" s="277">
        <f t="shared" si="58"/>
        <v>10.077432750000002</v>
      </c>
      <c r="H452" s="1"/>
    </row>
    <row r="453" spans="1:8" x14ac:dyDescent="0.25">
      <c r="A453" s="2" t="s">
        <v>123</v>
      </c>
      <c r="B453" s="153">
        <f t="shared" si="54"/>
        <v>6.9862500000000001</v>
      </c>
      <c r="C453" s="153">
        <f t="shared" si="55"/>
        <v>0.55890000000000006</v>
      </c>
      <c r="D453" s="153">
        <v>0</v>
      </c>
      <c r="E453" s="75">
        <f t="shared" si="56"/>
        <v>32.602499999999999</v>
      </c>
      <c r="F453" s="189">
        <f t="shared" si="57"/>
        <v>11.968377749999998</v>
      </c>
      <c r="G453" s="277">
        <f t="shared" si="58"/>
        <v>10.077432750000002</v>
      </c>
      <c r="H453" s="1"/>
    </row>
    <row r="454" spans="1:8" x14ac:dyDescent="0.25">
      <c r="A454" s="2" t="s">
        <v>124</v>
      </c>
      <c r="B454" s="153">
        <f t="shared" si="54"/>
        <v>9.556375000000001</v>
      </c>
      <c r="C454" s="153">
        <f t="shared" si="55"/>
        <v>0.76451000000000013</v>
      </c>
      <c r="D454" s="153">
        <v>0</v>
      </c>
      <c r="E454" s="75">
        <f t="shared" si="56"/>
        <v>44.59641666666667</v>
      </c>
      <c r="F454" s="189">
        <f t="shared" si="57"/>
        <v>16.371344558333334</v>
      </c>
      <c r="G454" s="277">
        <f t="shared" si="58"/>
        <v>13.78475239166667</v>
      </c>
      <c r="H454" s="1"/>
    </row>
    <row r="455" spans="1:8" x14ac:dyDescent="0.25">
      <c r="A455" s="2" t="s">
        <v>125</v>
      </c>
      <c r="B455" s="153">
        <f t="shared" si="54"/>
        <v>10.750999999999999</v>
      </c>
      <c r="C455" s="153">
        <f t="shared" si="55"/>
        <v>0.86007999999999996</v>
      </c>
      <c r="D455" s="153">
        <v>0</v>
      </c>
      <c r="E455" s="75">
        <f t="shared" si="56"/>
        <v>50.17133333333333</v>
      </c>
      <c r="F455" s="189">
        <f t="shared" si="57"/>
        <v>18.417896466666665</v>
      </c>
      <c r="G455" s="277">
        <f t="shared" si="58"/>
        <v>15.507959133333335</v>
      </c>
      <c r="H455" s="1"/>
    </row>
    <row r="456" spans="1:8" ht="16.5" thickBot="1" x14ac:dyDescent="0.3">
      <c r="A456" s="8"/>
      <c r="B456" s="156"/>
      <c r="C456" s="156"/>
      <c r="D456" s="156"/>
      <c r="E456" s="171"/>
      <c r="F456" s="190"/>
      <c r="G456" s="278"/>
      <c r="H456" s="1"/>
    </row>
    <row r="457" spans="1:8" ht="32.25" thickBot="1" x14ac:dyDescent="0.3">
      <c r="A457" s="84" t="s">
        <v>126</v>
      </c>
      <c r="B457" s="3" t="s">
        <v>22</v>
      </c>
      <c r="C457" s="3" t="s">
        <v>296</v>
      </c>
      <c r="D457" s="3" t="s">
        <v>297</v>
      </c>
      <c r="E457" s="16"/>
      <c r="F457" s="16"/>
      <c r="G457" s="257"/>
      <c r="H457" s="1"/>
    </row>
    <row r="458" spans="1:8" x14ac:dyDescent="0.25">
      <c r="A458" s="2" t="s">
        <v>118</v>
      </c>
      <c r="B458" s="153">
        <f t="shared" ref="B458:B465" si="59">C435</f>
        <v>52.1875</v>
      </c>
      <c r="C458" s="162">
        <f t="shared" ref="C458:C465" si="60">SUM(B448,C448,D448,E448,F448,B458)</f>
        <v>84.629859374999995</v>
      </c>
      <c r="D458" s="174">
        <f t="shared" ref="D458:D465" si="61">SUM(B448,C448,D448,E448,G448,B458)</f>
        <v>83.452741319444442</v>
      </c>
      <c r="E458" s="16"/>
      <c r="F458" s="16"/>
      <c r="G458" s="257"/>
      <c r="H458" s="1"/>
    </row>
    <row r="459" spans="1:8" x14ac:dyDescent="0.25">
      <c r="A459" s="2" t="s">
        <v>119</v>
      </c>
      <c r="B459" s="153">
        <f t="shared" si="59"/>
        <v>83.835000000000008</v>
      </c>
      <c r="C459" s="162">
        <f t="shared" si="60"/>
        <v>135.95102775000001</v>
      </c>
      <c r="D459" s="174">
        <f t="shared" si="61"/>
        <v>134.06008274999999</v>
      </c>
      <c r="E459" s="16"/>
      <c r="F459" s="16"/>
      <c r="G459" s="257"/>
      <c r="H459" s="1"/>
    </row>
    <row r="460" spans="1:8" x14ac:dyDescent="0.25">
      <c r="A460" s="2" t="s">
        <v>120</v>
      </c>
      <c r="B460" s="153">
        <f t="shared" si="59"/>
        <v>108.9855</v>
      </c>
      <c r="C460" s="162">
        <f t="shared" si="60"/>
        <v>176.736336075</v>
      </c>
      <c r="D460" s="174">
        <f t="shared" si="61"/>
        <v>174.27810757500001</v>
      </c>
      <c r="E460" s="16"/>
      <c r="F460" s="16"/>
      <c r="G460" s="257"/>
      <c r="H460" s="1"/>
    </row>
    <row r="461" spans="1:8" x14ac:dyDescent="0.25">
      <c r="A461" s="2" t="s">
        <v>121</v>
      </c>
      <c r="B461" s="153">
        <f t="shared" si="59"/>
        <v>83.835000000000008</v>
      </c>
      <c r="C461" s="162">
        <f t="shared" si="60"/>
        <v>135.95102775000001</v>
      </c>
      <c r="D461" s="174">
        <f t="shared" si="61"/>
        <v>134.06008274999999</v>
      </c>
      <c r="E461" s="16"/>
      <c r="F461" s="16"/>
      <c r="G461" s="257"/>
      <c r="H461" s="1"/>
    </row>
    <row r="462" spans="1:8" x14ac:dyDescent="0.25">
      <c r="A462" s="2" t="s">
        <v>122</v>
      </c>
      <c r="B462" s="153">
        <f t="shared" si="59"/>
        <v>83.835000000000008</v>
      </c>
      <c r="C462" s="162">
        <f t="shared" si="60"/>
        <v>135.95102775000001</v>
      </c>
      <c r="D462" s="174">
        <f t="shared" si="61"/>
        <v>134.06008274999999</v>
      </c>
      <c r="E462" s="16"/>
      <c r="F462" s="16"/>
      <c r="G462" s="257"/>
      <c r="H462" s="1"/>
    </row>
    <row r="463" spans="1:8" x14ac:dyDescent="0.25">
      <c r="A463" s="2" t="s">
        <v>123</v>
      </c>
      <c r="B463" s="153">
        <f t="shared" si="59"/>
        <v>83.835000000000008</v>
      </c>
      <c r="C463" s="162">
        <f t="shared" si="60"/>
        <v>135.95102775000001</v>
      </c>
      <c r="D463" s="174">
        <f t="shared" si="61"/>
        <v>134.06008274999999</v>
      </c>
      <c r="E463" s="16"/>
      <c r="F463" s="16"/>
      <c r="G463" s="257"/>
      <c r="H463" s="1"/>
    </row>
    <row r="464" spans="1:8" x14ac:dyDescent="0.25">
      <c r="A464" s="2" t="s">
        <v>124</v>
      </c>
      <c r="B464" s="153">
        <f t="shared" si="59"/>
        <v>114.67650000000002</v>
      </c>
      <c r="C464" s="162">
        <f t="shared" si="60"/>
        <v>185.96514622500001</v>
      </c>
      <c r="D464" s="174">
        <f t="shared" si="61"/>
        <v>183.37855405833335</v>
      </c>
      <c r="E464" s="16"/>
      <c r="F464" s="16"/>
      <c r="G464" s="257"/>
      <c r="H464" s="1"/>
    </row>
    <row r="465" spans="1:8" x14ac:dyDescent="0.25">
      <c r="A465" s="2" t="s">
        <v>125</v>
      </c>
      <c r="B465" s="153">
        <f t="shared" si="59"/>
        <v>129.012</v>
      </c>
      <c r="C465" s="162">
        <f t="shared" si="60"/>
        <v>209.21230980000001</v>
      </c>
      <c r="D465" s="174">
        <f t="shared" si="61"/>
        <v>206.30237246666667</v>
      </c>
      <c r="E465" s="16"/>
      <c r="F465" s="16"/>
      <c r="G465" s="257"/>
      <c r="H465" s="1"/>
    </row>
    <row r="466" spans="1:8" ht="16.5" thickBot="1" x14ac:dyDescent="0.3">
      <c r="A466" s="8"/>
      <c r="B466" s="156"/>
      <c r="C466" s="163"/>
      <c r="D466" s="175"/>
      <c r="E466" s="63"/>
      <c r="F466" s="63"/>
      <c r="G466" s="270"/>
      <c r="H466" s="275"/>
    </row>
    <row r="467" spans="1:8" ht="16.5" thickBot="1" x14ac:dyDescent="0.3">
      <c r="A467" s="16"/>
      <c r="B467" s="16"/>
      <c r="C467" s="16"/>
      <c r="D467" s="16"/>
      <c r="E467" s="16"/>
      <c r="F467" s="16"/>
      <c r="G467" s="16"/>
      <c r="H467" s="1"/>
    </row>
    <row r="468" spans="1:8" ht="31.5" customHeight="1" x14ac:dyDescent="0.25">
      <c r="A468" s="351" t="s">
        <v>77</v>
      </c>
      <c r="B468" s="352"/>
      <c r="C468" s="352"/>
      <c r="D468" s="352"/>
      <c r="E468" s="352"/>
      <c r="F468" s="352"/>
      <c r="G468" s="353"/>
      <c r="H468" s="1"/>
    </row>
    <row r="469" spans="1:8" x14ac:dyDescent="0.25">
      <c r="A469" s="420" t="s">
        <v>208</v>
      </c>
      <c r="B469" s="421"/>
      <c r="C469" s="421"/>
      <c r="D469" s="421"/>
      <c r="E469" s="421"/>
      <c r="F469" s="421"/>
      <c r="G469" s="422"/>
      <c r="H469" s="29"/>
    </row>
    <row r="470" spans="1:8" x14ac:dyDescent="0.25">
      <c r="A470" s="378" t="s">
        <v>17</v>
      </c>
      <c r="B470" s="391" t="s">
        <v>81</v>
      </c>
      <c r="C470" s="385"/>
      <c r="D470" s="386"/>
      <c r="E470" s="386"/>
      <c r="F470" s="386"/>
      <c r="G470" s="410"/>
      <c r="H470" s="29"/>
    </row>
    <row r="471" spans="1:8" ht="42.75" customHeight="1" x14ac:dyDescent="0.25">
      <c r="A471" s="378"/>
      <c r="B471" s="391"/>
      <c r="C471" s="388"/>
      <c r="D471" s="389"/>
      <c r="E471" s="389"/>
      <c r="F471" s="389"/>
      <c r="G471" s="411"/>
      <c r="H471" s="29"/>
    </row>
    <row r="472" spans="1:8" x14ac:dyDescent="0.25">
      <c r="A472" s="417" t="s">
        <v>309</v>
      </c>
      <c r="B472" s="418"/>
      <c r="C472" s="418"/>
      <c r="D472" s="418"/>
      <c r="E472" s="418"/>
      <c r="F472" s="418"/>
      <c r="G472" s="419"/>
      <c r="H472" s="29"/>
    </row>
    <row r="473" spans="1:8" ht="15" customHeight="1" x14ac:dyDescent="0.25">
      <c r="A473" s="25"/>
      <c r="B473" s="16"/>
      <c r="C473" s="16"/>
      <c r="D473" s="16"/>
      <c r="E473" s="16"/>
      <c r="F473" s="16"/>
      <c r="G473" s="225"/>
      <c r="H473" s="29"/>
    </row>
    <row r="474" spans="1:8" ht="31.5" x14ac:dyDescent="0.25">
      <c r="A474" s="378" t="s">
        <v>18</v>
      </c>
      <c r="B474" s="391" t="s">
        <v>82</v>
      </c>
      <c r="C474" s="385" t="s">
        <v>347</v>
      </c>
      <c r="D474" s="387"/>
      <c r="E474" s="230" t="s">
        <v>153</v>
      </c>
      <c r="F474" s="230" t="s">
        <v>154</v>
      </c>
      <c r="G474" s="258" t="s">
        <v>326</v>
      </c>
      <c r="H474" s="29"/>
    </row>
    <row r="475" spans="1:8" x14ac:dyDescent="0.25">
      <c r="A475" s="378"/>
      <c r="B475" s="391"/>
      <c r="C475" s="388"/>
      <c r="D475" s="390"/>
      <c r="E475" s="230">
        <v>30</v>
      </c>
      <c r="F475" s="230">
        <v>12</v>
      </c>
      <c r="G475" s="265">
        <v>2</v>
      </c>
      <c r="H475" s="29"/>
    </row>
    <row r="476" spans="1:8" x14ac:dyDescent="0.25">
      <c r="A476" s="363" t="s">
        <v>389</v>
      </c>
      <c r="B476" s="364"/>
      <c r="C476" s="364"/>
      <c r="D476" s="364"/>
      <c r="E476" s="364"/>
      <c r="F476" s="364"/>
      <c r="G476" s="365"/>
      <c r="H476" s="29"/>
    </row>
    <row r="477" spans="1:8" ht="16.5" thickBot="1" x14ac:dyDescent="0.3">
      <c r="A477" s="25"/>
      <c r="B477" s="16"/>
      <c r="C477" s="16"/>
      <c r="D477" s="16"/>
      <c r="E477" s="16"/>
      <c r="F477" s="16"/>
      <c r="G477" s="257"/>
      <c r="H477" s="29"/>
    </row>
    <row r="478" spans="1:8" ht="48" thickBot="1" x14ac:dyDescent="0.3">
      <c r="A478" s="84" t="s">
        <v>126</v>
      </c>
      <c r="B478" s="84" t="s">
        <v>174</v>
      </c>
      <c r="C478" s="3" t="s">
        <v>205</v>
      </c>
      <c r="D478" s="16"/>
      <c r="E478" s="16"/>
      <c r="F478" s="16"/>
      <c r="G478" s="257"/>
      <c r="H478" s="29"/>
    </row>
    <row r="479" spans="1:8" x14ac:dyDescent="0.25">
      <c r="A479" s="2" t="s">
        <v>118</v>
      </c>
      <c r="B479" s="75">
        <f t="shared" ref="B479:B486" si="62">VLOOKUP(A479,$A$103:$B$111,2,0)</f>
        <v>1043.75</v>
      </c>
      <c r="C479" s="174">
        <f t="shared" ref="C479:C486" si="63">((B479/$E$475)/$F$475)*$G$475</f>
        <v>5.7986111111111107</v>
      </c>
      <c r="D479" s="16"/>
      <c r="E479" s="16"/>
      <c r="F479" s="16"/>
      <c r="G479" s="257"/>
      <c r="H479" s="29"/>
    </row>
    <row r="480" spans="1:8" x14ac:dyDescent="0.25">
      <c r="A480" s="2" t="s">
        <v>119</v>
      </c>
      <c r="B480" s="75">
        <f t="shared" si="62"/>
        <v>1676.7</v>
      </c>
      <c r="C480" s="174">
        <f t="shared" si="63"/>
        <v>9.3149999999999995</v>
      </c>
      <c r="D480" s="16"/>
      <c r="E480" s="16"/>
      <c r="F480" s="16"/>
      <c r="G480" s="257"/>
      <c r="H480" s="29"/>
    </row>
    <row r="481" spans="1:8" x14ac:dyDescent="0.25">
      <c r="A481" s="2" t="s">
        <v>120</v>
      </c>
      <c r="B481" s="75">
        <f t="shared" si="62"/>
        <v>2179.71</v>
      </c>
      <c r="C481" s="174">
        <f t="shared" si="63"/>
        <v>12.109499999999999</v>
      </c>
      <c r="D481" s="16"/>
      <c r="E481" s="16"/>
      <c r="F481" s="16"/>
      <c r="G481" s="257"/>
      <c r="H481" s="29"/>
    </row>
    <row r="482" spans="1:8" x14ac:dyDescent="0.25">
      <c r="A482" s="2" t="s">
        <v>121</v>
      </c>
      <c r="B482" s="75">
        <f t="shared" si="62"/>
        <v>1676.7</v>
      </c>
      <c r="C482" s="174">
        <f t="shared" si="63"/>
        <v>9.3149999999999995</v>
      </c>
      <c r="D482" s="16"/>
      <c r="E482" s="16"/>
      <c r="F482" s="16"/>
      <c r="G482" s="257"/>
      <c r="H482" s="29"/>
    </row>
    <row r="483" spans="1:8" x14ac:dyDescent="0.25">
      <c r="A483" s="2" t="s">
        <v>122</v>
      </c>
      <c r="B483" s="75">
        <f t="shared" si="62"/>
        <v>1676.7</v>
      </c>
      <c r="C483" s="174">
        <f t="shared" si="63"/>
        <v>9.3149999999999995</v>
      </c>
      <c r="D483" s="16"/>
      <c r="E483" s="16"/>
      <c r="F483" s="16"/>
      <c r="G483" s="257"/>
      <c r="H483" s="29"/>
    </row>
    <row r="484" spans="1:8" x14ac:dyDescent="0.25">
      <c r="A484" s="2" t="s">
        <v>123</v>
      </c>
      <c r="B484" s="75">
        <f t="shared" si="62"/>
        <v>1676.7</v>
      </c>
      <c r="C484" s="174">
        <f t="shared" si="63"/>
        <v>9.3149999999999995</v>
      </c>
      <c r="D484" s="16"/>
      <c r="E484" s="16"/>
      <c r="F484" s="16"/>
      <c r="G484" s="257"/>
      <c r="H484" s="29"/>
    </row>
    <row r="485" spans="1:8" x14ac:dyDescent="0.25">
      <c r="A485" s="2" t="s">
        <v>124</v>
      </c>
      <c r="B485" s="75">
        <f t="shared" si="62"/>
        <v>2293.5300000000002</v>
      </c>
      <c r="C485" s="174">
        <f t="shared" si="63"/>
        <v>12.741833333333334</v>
      </c>
      <c r="D485" s="16"/>
      <c r="E485" s="16"/>
      <c r="F485" s="16"/>
      <c r="G485" s="257"/>
      <c r="H485" s="29"/>
    </row>
    <row r="486" spans="1:8" x14ac:dyDescent="0.25">
      <c r="A486" s="2" t="s">
        <v>125</v>
      </c>
      <c r="B486" s="75">
        <f t="shared" si="62"/>
        <v>2580.2399999999998</v>
      </c>
      <c r="C486" s="174">
        <f t="shared" si="63"/>
        <v>14.334666666666665</v>
      </c>
      <c r="D486" s="16"/>
      <c r="E486" s="16"/>
      <c r="F486" s="16"/>
      <c r="G486" s="257"/>
      <c r="H486" s="29"/>
    </row>
    <row r="487" spans="1:8" ht="16.5" thickBot="1" x14ac:dyDescent="0.3">
      <c r="A487" s="8"/>
      <c r="B487" s="171"/>
      <c r="C487" s="175"/>
      <c r="D487" s="16"/>
      <c r="E487" s="16"/>
      <c r="F487" s="16"/>
      <c r="G487" s="257"/>
      <c r="H487" s="29"/>
    </row>
    <row r="488" spans="1:8" x14ac:dyDescent="0.25">
      <c r="A488" s="25"/>
      <c r="B488" s="16"/>
      <c r="C488" s="16"/>
      <c r="D488" s="16"/>
      <c r="E488" s="16"/>
      <c r="F488" s="16"/>
      <c r="G488" s="257"/>
      <c r="H488" s="29"/>
    </row>
    <row r="489" spans="1:8" ht="49.5" customHeight="1" x14ac:dyDescent="0.25">
      <c r="A489" s="378" t="s">
        <v>19</v>
      </c>
      <c r="B489" s="391" t="s">
        <v>83</v>
      </c>
      <c r="C489" s="408" t="s">
        <v>211</v>
      </c>
      <c r="D489" s="230" t="s">
        <v>153</v>
      </c>
      <c r="E489" s="230" t="s">
        <v>154</v>
      </c>
      <c r="F489" s="230" t="s">
        <v>210</v>
      </c>
      <c r="G489" s="258" t="s">
        <v>209</v>
      </c>
      <c r="H489" s="29"/>
    </row>
    <row r="490" spans="1:8" x14ac:dyDescent="0.25">
      <c r="A490" s="378"/>
      <c r="B490" s="391"/>
      <c r="C490" s="409"/>
      <c r="D490" s="230">
        <v>30</v>
      </c>
      <c r="E490" s="230">
        <v>12</v>
      </c>
      <c r="F490" s="237">
        <v>5</v>
      </c>
      <c r="G490" s="262">
        <v>5.9999999999999995E-4</v>
      </c>
      <c r="H490" s="29"/>
    </row>
    <row r="491" spans="1:8" x14ac:dyDescent="0.25">
      <c r="A491" s="363" t="s">
        <v>327</v>
      </c>
      <c r="B491" s="364"/>
      <c r="C491" s="364"/>
      <c r="D491" s="364"/>
      <c r="E491" s="364"/>
      <c r="F491" s="364"/>
      <c r="G491" s="365"/>
      <c r="H491" s="29"/>
    </row>
    <row r="492" spans="1:8" ht="16.5" thickBot="1" x14ac:dyDescent="0.3">
      <c r="A492" s="25"/>
      <c r="B492" s="16"/>
      <c r="C492" s="16"/>
      <c r="D492" s="16"/>
      <c r="E492" s="16"/>
      <c r="F492" s="16"/>
      <c r="G492" s="257"/>
      <c r="H492" s="29"/>
    </row>
    <row r="493" spans="1:8" ht="32.25" thickBot="1" x14ac:dyDescent="0.3">
      <c r="A493" s="84" t="s">
        <v>126</v>
      </c>
      <c r="B493" s="84" t="s">
        <v>174</v>
      </c>
      <c r="C493" s="3" t="s">
        <v>83</v>
      </c>
      <c r="D493" s="16"/>
      <c r="E493" s="16"/>
      <c r="F493" s="16"/>
      <c r="G493" s="257"/>
      <c r="H493" s="29"/>
    </row>
    <row r="494" spans="1:8" x14ac:dyDescent="0.25">
      <c r="A494" s="2" t="s">
        <v>118</v>
      </c>
      <c r="B494" s="75">
        <f t="shared" ref="B494:B501" si="64">VLOOKUP(A494,$A$103:$B$111,2,0)</f>
        <v>1043.75</v>
      </c>
      <c r="C494" s="174">
        <f t="shared" ref="C494:C501" si="65">(((B494/$D$490)/$E$490)*$F$490)*$G$490</f>
        <v>8.6979166666666646E-3</v>
      </c>
      <c r="D494" s="16"/>
      <c r="E494" s="16"/>
      <c r="F494" s="16"/>
      <c r="G494" s="257"/>
      <c r="H494" s="29"/>
    </row>
    <row r="495" spans="1:8" x14ac:dyDescent="0.25">
      <c r="A495" s="2" t="s">
        <v>119</v>
      </c>
      <c r="B495" s="75">
        <f t="shared" si="64"/>
        <v>1676.7</v>
      </c>
      <c r="C495" s="174">
        <f t="shared" si="65"/>
        <v>1.3972499999999997E-2</v>
      </c>
      <c r="D495" s="16"/>
      <c r="E495" s="16"/>
      <c r="F495" s="16"/>
      <c r="G495" s="257"/>
      <c r="H495" s="29"/>
    </row>
    <row r="496" spans="1:8" x14ac:dyDescent="0.25">
      <c r="A496" s="2" t="s">
        <v>120</v>
      </c>
      <c r="B496" s="75">
        <f t="shared" si="64"/>
        <v>2179.71</v>
      </c>
      <c r="C496" s="174">
        <f t="shared" si="65"/>
        <v>1.8164249999999996E-2</v>
      </c>
      <c r="D496" s="16"/>
      <c r="E496" s="16"/>
      <c r="F496" s="16"/>
      <c r="G496" s="257"/>
      <c r="H496" s="29"/>
    </row>
    <row r="497" spans="1:8" x14ac:dyDescent="0.25">
      <c r="A497" s="2" t="s">
        <v>121</v>
      </c>
      <c r="B497" s="75">
        <f t="shared" si="64"/>
        <v>1676.7</v>
      </c>
      <c r="C497" s="174">
        <f t="shared" si="65"/>
        <v>1.3972499999999997E-2</v>
      </c>
      <c r="D497" s="16"/>
      <c r="E497" s="16"/>
      <c r="F497" s="16"/>
      <c r="G497" s="257"/>
      <c r="H497" s="29"/>
    </row>
    <row r="498" spans="1:8" x14ac:dyDescent="0.25">
      <c r="A498" s="2" t="s">
        <v>122</v>
      </c>
      <c r="B498" s="75">
        <f t="shared" si="64"/>
        <v>1676.7</v>
      </c>
      <c r="C498" s="174">
        <f t="shared" si="65"/>
        <v>1.3972499999999997E-2</v>
      </c>
      <c r="D498" s="16"/>
      <c r="E498" s="16"/>
      <c r="F498" s="16"/>
      <c r="G498" s="257"/>
      <c r="H498" s="29"/>
    </row>
    <row r="499" spans="1:8" x14ac:dyDescent="0.25">
      <c r="A499" s="2" t="s">
        <v>123</v>
      </c>
      <c r="B499" s="75">
        <f t="shared" si="64"/>
        <v>1676.7</v>
      </c>
      <c r="C499" s="174">
        <f t="shared" si="65"/>
        <v>1.3972499999999997E-2</v>
      </c>
      <c r="D499" s="16"/>
      <c r="E499" s="16"/>
      <c r="F499" s="16"/>
      <c r="G499" s="257"/>
      <c r="H499" s="29"/>
    </row>
    <row r="500" spans="1:8" x14ac:dyDescent="0.25">
      <c r="A500" s="2" t="s">
        <v>124</v>
      </c>
      <c r="B500" s="75">
        <f t="shared" si="64"/>
        <v>2293.5300000000002</v>
      </c>
      <c r="C500" s="174">
        <f t="shared" si="65"/>
        <v>1.9112749999999998E-2</v>
      </c>
      <c r="D500" s="16"/>
      <c r="E500" s="16"/>
      <c r="F500" s="16"/>
      <c r="G500" s="257"/>
      <c r="H500" s="29"/>
    </row>
    <row r="501" spans="1:8" x14ac:dyDescent="0.25">
      <c r="A501" s="2" t="s">
        <v>125</v>
      </c>
      <c r="B501" s="75">
        <f t="shared" si="64"/>
        <v>2580.2399999999998</v>
      </c>
      <c r="C501" s="174">
        <f t="shared" si="65"/>
        <v>2.1501999999999997E-2</v>
      </c>
      <c r="D501" s="16"/>
      <c r="E501" s="16"/>
      <c r="F501" s="16"/>
      <c r="G501" s="257"/>
      <c r="H501" s="29"/>
    </row>
    <row r="502" spans="1:8" ht="16.5" thickBot="1" x14ac:dyDescent="0.3">
      <c r="A502" s="8"/>
      <c r="B502" s="171"/>
      <c r="C502" s="175"/>
      <c r="D502" s="16"/>
      <c r="E502" s="16"/>
      <c r="F502" s="16"/>
      <c r="G502" s="257"/>
      <c r="H502" s="29"/>
    </row>
    <row r="503" spans="1:8" x14ac:dyDescent="0.25">
      <c r="A503" s="25"/>
      <c r="B503" s="16"/>
      <c r="C503" s="16"/>
      <c r="D503" s="16"/>
      <c r="E503" s="16"/>
      <c r="F503" s="16"/>
      <c r="G503" s="257"/>
      <c r="H503" s="29"/>
    </row>
    <row r="504" spans="1:8" ht="71.25" customHeight="1" x14ac:dyDescent="0.25">
      <c r="A504" s="378" t="s">
        <v>20</v>
      </c>
      <c r="B504" s="391" t="s">
        <v>84</v>
      </c>
      <c r="C504" s="408" t="s">
        <v>212</v>
      </c>
      <c r="D504" s="230" t="s">
        <v>153</v>
      </c>
      <c r="E504" s="230" t="s">
        <v>154</v>
      </c>
      <c r="F504" s="230" t="s">
        <v>523</v>
      </c>
      <c r="G504" s="258" t="s">
        <v>209</v>
      </c>
      <c r="H504" s="29"/>
    </row>
    <row r="505" spans="1:8" x14ac:dyDescent="0.25">
      <c r="A505" s="378"/>
      <c r="B505" s="391"/>
      <c r="C505" s="409"/>
      <c r="D505" s="230">
        <v>30</v>
      </c>
      <c r="E505" s="230">
        <v>12</v>
      </c>
      <c r="F505" s="237">
        <v>15</v>
      </c>
      <c r="G505" s="262">
        <v>8.9999999999999998E-4</v>
      </c>
      <c r="H505" s="29"/>
    </row>
    <row r="506" spans="1:8" x14ac:dyDescent="0.25">
      <c r="A506" s="363" t="s">
        <v>327</v>
      </c>
      <c r="B506" s="364"/>
      <c r="C506" s="364"/>
      <c r="D506" s="364"/>
      <c r="E506" s="364"/>
      <c r="F506" s="364"/>
      <c r="G506" s="365"/>
      <c r="H506" s="29"/>
    </row>
    <row r="507" spans="1:8" ht="16.5" thickBot="1" x14ac:dyDescent="0.3">
      <c r="A507" s="25"/>
      <c r="B507" s="16"/>
      <c r="C507" s="16"/>
      <c r="D507" s="16"/>
      <c r="E507" s="16"/>
      <c r="F507" s="16"/>
      <c r="G507" s="257"/>
      <c r="H507" s="29"/>
    </row>
    <row r="508" spans="1:8" ht="32.25" thickBot="1" x14ac:dyDescent="0.3">
      <c r="A508" s="84" t="s">
        <v>126</v>
      </c>
      <c r="B508" s="84" t="s">
        <v>174</v>
      </c>
      <c r="C508" s="3" t="s">
        <v>83</v>
      </c>
      <c r="D508" s="16"/>
      <c r="E508" s="16"/>
      <c r="F508" s="16"/>
      <c r="G508" s="257"/>
      <c r="H508" s="29"/>
    </row>
    <row r="509" spans="1:8" x14ac:dyDescent="0.25">
      <c r="A509" s="2" t="s">
        <v>118</v>
      </c>
      <c r="B509" s="75">
        <f t="shared" ref="B509:B516" si="66">VLOOKUP(A509,$A$103:$B$111,2,0)</f>
        <v>1043.75</v>
      </c>
      <c r="C509" s="174">
        <f t="shared" ref="C509:C516" si="67">(((B509/$D$505)/$E$505)*$F$505)*$G$505</f>
        <v>3.9140624999999991E-2</v>
      </c>
      <c r="D509" s="16"/>
      <c r="E509" s="16"/>
      <c r="F509" s="16"/>
      <c r="G509" s="257"/>
      <c r="H509" s="29"/>
    </row>
    <row r="510" spans="1:8" x14ac:dyDescent="0.25">
      <c r="A510" s="2" t="s">
        <v>119</v>
      </c>
      <c r="B510" s="75">
        <f t="shared" si="66"/>
        <v>1676.7</v>
      </c>
      <c r="C510" s="174">
        <f t="shared" si="67"/>
        <v>6.2876249999999995E-2</v>
      </c>
      <c r="D510" s="16"/>
      <c r="E510" s="16"/>
      <c r="F510" s="16"/>
      <c r="G510" s="257"/>
      <c r="H510" s="29"/>
    </row>
    <row r="511" spans="1:8" x14ac:dyDescent="0.25">
      <c r="A511" s="2" t="s">
        <v>120</v>
      </c>
      <c r="B511" s="75">
        <f t="shared" si="66"/>
        <v>2179.71</v>
      </c>
      <c r="C511" s="174">
        <f t="shared" si="67"/>
        <v>8.1739124999999996E-2</v>
      </c>
      <c r="D511" s="16"/>
      <c r="E511" s="16"/>
      <c r="F511" s="16"/>
      <c r="G511" s="257"/>
      <c r="H511" s="29"/>
    </row>
    <row r="512" spans="1:8" x14ac:dyDescent="0.25">
      <c r="A512" s="2" t="s">
        <v>121</v>
      </c>
      <c r="B512" s="75">
        <f t="shared" si="66"/>
        <v>1676.7</v>
      </c>
      <c r="C512" s="174">
        <f t="shared" si="67"/>
        <v>6.2876249999999995E-2</v>
      </c>
      <c r="D512" s="16"/>
      <c r="E512" s="16"/>
      <c r="F512" s="16"/>
      <c r="G512" s="257"/>
      <c r="H512" s="29"/>
    </row>
    <row r="513" spans="1:8" x14ac:dyDescent="0.25">
      <c r="A513" s="2" t="s">
        <v>122</v>
      </c>
      <c r="B513" s="75">
        <f t="shared" si="66"/>
        <v>1676.7</v>
      </c>
      <c r="C513" s="174">
        <f t="shared" si="67"/>
        <v>6.2876249999999995E-2</v>
      </c>
      <c r="D513" s="16"/>
      <c r="E513" s="16"/>
      <c r="F513" s="16"/>
      <c r="G513" s="257"/>
      <c r="H513" s="29"/>
    </row>
    <row r="514" spans="1:8" x14ac:dyDescent="0.25">
      <c r="A514" s="2" t="s">
        <v>123</v>
      </c>
      <c r="B514" s="75">
        <f t="shared" si="66"/>
        <v>1676.7</v>
      </c>
      <c r="C514" s="174">
        <f t="shared" si="67"/>
        <v>6.2876249999999995E-2</v>
      </c>
      <c r="D514" s="16"/>
      <c r="E514" s="16"/>
      <c r="F514" s="16"/>
      <c r="G514" s="257"/>
      <c r="H514" s="29"/>
    </row>
    <row r="515" spans="1:8" x14ac:dyDescent="0.25">
      <c r="A515" s="2" t="s">
        <v>124</v>
      </c>
      <c r="B515" s="75">
        <f t="shared" si="66"/>
        <v>2293.5300000000002</v>
      </c>
      <c r="C515" s="174">
        <f t="shared" si="67"/>
        <v>8.6007374999999997E-2</v>
      </c>
      <c r="D515" s="16"/>
      <c r="E515" s="16"/>
      <c r="F515" s="16"/>
      <c r="G515" s="257"/>
      <c r="H515" s="29"/>
    </row>
    <row r="516" spans="1:8" x14ac:dyDescent="0.25">
      <c r="A516" s="2" t="s">
        <v>125</v>
      </c>
      <c r="B516" s="75">
        <f t="shared" si="66"/>
        <v>2580.2399999999998</v>
      </c>
      <c r="C516" s="174">
        <f t="shared" si="67"/>
        <v>9.6758999999999984E-2</v>
      </c>
      <c r="D516" s="16"/>
      <c r="E516" s="16"/>
      <c r="F516" s="16"/>
      <c r="G516" s="257"/>
      <c r="H516" s="29"/>
    </row>
    <row r="517" spans="1:8" ht="16.5" thickBot="1" x14ac:dyDescent="0.3">
      <c r="A517" s="8"/>
      <c r="B517" s="171"/>
      <c r="C517" s="175"/>
      <c r="D517" s="16"/>
      <c r="E517" s="16"/>
      <c r="F517" s="16"/>
      <c r="G517" s="257"/>
      <c r="H517" s="29"/>
    </row>
    <row r="518" spans="1:8" ht="15" customHeight="1" x14ac:dyDescent="0.25">
      <c r="A518" s="25"/>
      <c r="B518" s="16"/>
      <c r="C518" s="16"/>
      <c r="D518" s="16"/>
      <c r="E518" s="16"/>
      <c r="F518" s="16"/>
      <c r="G518" s="257"/>
      <c r="H518" s="29"/>
    </row>
    <row r="519" spans="1:8" x14ac:dyDescent="0.25">
      <c r="A519" s="378" t="s">
        <v>21</v>
      </c>
      <c r="B519" s="391" t="s">
        <v>213</v>
      </c>
      <c r="C519" s="385" t="s">
        <v>214</v>
      </c>
      <c r="D519" s="386"/>
      <c r="E519" s="386"/>
      <c r="F519" s="386"/>
      <c r="G519" s="410"/>
      <c r="H519" s="29"/>
    </row>
    <row r="520" spans="1:8" x14ac:dyDescent="0.25">
      <c r="A520" s="378"/>
      <c r="B520" s="391"/>
      <c r="C520" s="388"/>
      <c r="D520" s="389"/>
      <c r="E520" s="389"/>
      <c r="F520" s="389"/>
      <c r="G520" s="411"/>
      <c r="H520" s="29"/>
    </row>
    <row r="521" spans="1:8" x14ac:dyDescent="0.25">
      <c r="A521" s="25"/>
      <c r="B521" s="16"/>
      <c r="C521" s="16"/>
      <c r="D521" s="16"/>
      <c r="E521" s="16"/>
      <c r="F521" s="16"/>
      <c r="G521" s="257"/>
      <c r="H521" s="29"/>
    </row>
    <row r="522" spans="1:8" ht="64.5" customHeight="1" x14ac:dyDescent="0.25">
      <c r="A522" s="378" t="s">
        <v>22</v>
      </c>
      <c r="B522" s="391" t="s">
        <v>215</v>
      </c>
      <c r="C522" s="408" t="s">
        <v>218</v>
      </c>
      <c r="D522" s="230" t="s">
        <v>153</v>
      </c>
      <c r="E522" s="230" t="s">
        <v>154</v>
      </c>
      <c r="F522" s="230" t="s">
        <v>157</v>
      </c>
      <c r="G522" s="258" t="s">
        <v>217</v>
      </c>
      <c r="H522" s="29"/>
    </row>
    <row r="523" spans="1:8" x14ac:dyDescent="0.25">
      <c r="A523" s="378"/>
      <c r="B523" s="391"/>
      <c r="C523" s="409"/>
      <c r="D523" s="230">
        <v>30</v>
      </c>
      <c r="E523" s="230">
        <v>12</v>
      </c>
      <c r="F523" s="237">
        <v>5</v>
      </c>
      <c r="G523" s="262">
        <v>7.1000000000000004E-3</v>
      </c>
      <c r="H523" s="29"/>
    </row>
    <row r="524" spans="1:8" x14ac:dyDescent="0.25">
      <c r="A524" s="363" t="s">
        <v>390</v>
      </c>
      <c r="B524" s="364"/>
      <c r="C524" s="364"/>
      <c r="D524" s="364"/>
      <c r="E524" s="364"/>
      <c r="F524" s="364"/>
      <c r="G524" s="365"/>
      <c r="H524" s="29"/>
    </row>
    <row r="525" spans="1:8" ht="16.5" thickBot="1" x14ac:dyDescent="0.3">
      <c r="A525" s="81"/>
      <c r="B525" s="82"/>
      <c r="C525" s="82"/>
      <c r="D525" s="82"/>
      <c r="E525" s="82"/>
      <c r="F525" s="82"/>
      <c r="G525" s="260"/>
      <c r="H525" s="29"/>
    </row>
    <row r="526" spans="1:8" ht="16.5" thickBot="1" x14ac:dyDescent="0.3">
      <c r="A526" s="84" t="s">
        <v>126</v>
      </c>
      <c r="B526" s="84" t="s">
        <v>174</v>
      </c>
      <c r="C526" s="3" t="s">
        <v>216</v>
      </c>
      <c r="D526" s="16"/>
      <c r="E526" s="16"/>
      <c r="F526" s="16"/>
      <c r="G526" s="257"/>
      <c r="H526" s="29"/>
    </row>
    <row r="527" spans="1:8" x14ac:dyDescent="0.25">
      <c r="A527" s="2" t="s">
        <v>118</v>
      </c>
      <c r="B527" s="75">
        <f t="shared" ref="B527:B534" si="68">VLOOKUP(A527,$A$103:$B$111,2,0)</f>
        <v>1043.75</v>
      </c>
      <c r="C527" s="174">
        <f t="shared" ref="C527:C534" si="69">(((B527/$D$523)/$E$523)*$F$523)*$G$523</f>
        <v>0.10292534722222223</v>
      </c>
      <c r="D527" s="16"/>
      <c r="E527" s="16"/>
      <c r="F527" s="16"/>
      <c r="G527" s="257"/>
      <c r="H527" s="29"/>
    </row>
    <row r="528" spans="1:8" x14ac:dyDescent="0.25">
      <c r="A528" s="2" t="s">
        <v>119</v>
      </c>
      <c r="B528" s="75">
        <f t="shared" si="68"/>
        <v>1676.7</v>
      </c>
      <c r="C528" s="174">
        <f t="shared" si="69"/>
        <v>0.16534125</v>
      </c>
      <c r="D528" s="16"/>
      <c r="E528" s="16"/>
      <c r="F528" s="16"/>
      <c r="G528" s="257"/>
      <c r="H528" s="29"/>
    </row>
    <row r="529" spans="1:8" x14ac:dyDescent="0.25">
      <c r="A529" s="2" t="s">
        <v>120</v>
      </c>
      <c r="B529" s="75">
        <f t="shared" si="68"/>
        <v>2179.71</v>
      </c>
      <c r="C529" s="174">
        <f t="shared" si="69"/>
        <v>0.21494362499999997</v>
      </c>
      <c r="D529" s="16"/>
      <c r="E529" s="16"/>
      <c r="F529" s="16"/>
      <c r="G529" s="257"/>
      <c r="H529" s="29"/>
    </row>
    <row r="530" spans="1:8" x14ac:dyDescent="0.25">
      <c r="A530" s="2" t="s">
        <v>121</v>
      </c>
      <c r="B530" s="75">
        <f t="shared" si="68"/>
        <v>1676.7</v>
      </c>
      <c r="C530" s="174">
        <f t="shared" si="69"/>
        <v>0.16534125</v>
      </c>
      <c r="D530" s="16"/>
      <c r="E530" s="16"/>
      <c r="F530" s="16"/>
      <c r="G530" s="257"/>
      <c r="H530" s="29"/>
    </row>
    <row r="531" spans="1:8" x14ac:dyDescent="0.25">
      <c r="A531" s="2" t="s">
        <v>122</v>
      </c>
      <c r="B531" s="75">
        <f t="shared" si="68"/>
        <v>1676.7</v>
      </c>
      <c r="C531" s="174">
        <f t="shared" si="69"/>
        <v>0.16534125</v>
      </c>
      <c r="D531" s="16"/>
      <c r="E531" s="16"/>
      <c r="F531" s="16"/>
      <c r="G531" s="257"/>
      <c r="H531" s="29"/>
    </row>
    <row r="532" spans="1:8" x14ac:dyDescent="0.25">
      <c r="A532" s="2" t="s">
        <v>123</v>
      </c>
      <c r="B532" s="75">
        <f t="shared" si="68"/>
        <v>1676.7</v>
      </c>
      <c r="C532" s="174">
        <f t="shared" si="69"/>
        <v>0.16534125</v>
      </c>
      <c r="D532" s="16"/>
      <c r="E532" s="16"/>
      <c r="F532" s="16"/>
      <c r="G532" s="257"/>
      <c r="H532" s="29"/>
    </row>
    <row r="533" spans="1:8" x14ac:dyDescent="0.25">
      <c r="A533" s="2" t="s">
        <v>124</v>
      </c>
      <c r="B533" s="75">
        <f t="shared" si="68"/>
        <v>2293.5300000000002</v>
      </c>
      <c r="C533" s="174">
        <f t="shared" si="69"/>
        <v>0.22616754166666669</v>
      </c>
      <c r="D533" s="16"/>
      <c r="E533" s="16"/>
      <c r="F533" s="16"/>
      <c r="G533" s="257"/>
      <c r="H533" s="29"/>
    </row>
    <row r="534" spans="1:8" x14ac:dyDescent="0.25">
      <c r="A534" s="2" t="s">
        <v>125</v>
      </c>
      <c r="B534" s="75">
        <f t="shared" si="68"/>
        <v>2580.2399999999998</v>
      </c>
      <c r="C534" s="174">
        <f t="shared" si="69"/>
        <v>0.25444033333333332</v>
      </c>
      <c r="D534" s="16"/>
      <c r="E534" s="16"/>
      <c r="F534" s="16"/>
      <c r="G534" s="257"/>
      <c r="H534" s="29"/>
    </row>
    <row r="535" spans="1:8" ht="16.5" thickBot="1" x14ac:dyDescent="0.3">
      <c r="A535" s="8"/>
      <c r="B535" s="171"/>
      <c r="C535" s="175"/>
      <c r="D535" s="16"/>
      <c r="E535" s="16"/>
      <c r="F535" s="16"/>
      <c r="G535" s="257"/>
      <c r="H535" s="29"/>
    </row>
    <row r="536" spans="1:8" x14ac:dyDescent="0.25">
      <c r="A536" s="25"/>
      <c r="B536" s="16"/>
      <c r="C536" s="16"/>
      <c r="D536" s="16"/>
      <c r="E536" s="16"/>
      <c r="F536" s="16"/>
      <c r="G536" s="257"/>
      <c r="H536" s="29"/>
    </row>
    <row r="537" spans="1:8" ht="45" customHeight="1" x14ac:dyDescent="0.25">
      <c r="A537" s="378" t="s">
        <v>30</v>
      </c>
      <c r="B537" s="391" t="s">
        <v>348</v>
      </c>
      <c r="C537" s="408" t="s">
        <v>150</v>
      </c>
      <c r="D537" s="385" t="s">
        <v>349</v>
      </c>
      <c r="E537" s="386"/>
      <c r="F537" s="387"/>
      <c r="G537" s="258" t="s">
        <v>219</v>
      </c>
      <c r="H537" s="29"/>
    </row>
    <row r="538" spans="1:8" x14ac:dyDescent="0.25">
      <c r="A538" s="378"/>
      <c r="B538" s="391"/>
      <c r="C538" s="409"/>
      <c r="D538" s="388"/>
      <c r="E538" s="389"/>
      <c r="F538" s="390"/>
      <c r="G538" s="259">
        <f>G211</f>
        <v>0.36709999999999998</v>
      </c>
      <c r="H538" s="29"/>
    </row>
    <row r="539" spans="1:8" ht="16.5" thickBot="1" x14ac:dyDescent="0.3">
      <c r="A539" s="25"/>
      <c r="B539" s="16"/>
      <c r="C539" s="16"/>
      <c r="D539" s="16"/>
      <c r="E539" s="16"/>
      <c r="F539" s="16"/>
      <c r="G539" s="257"/>
      <c r="H539" s="29"/>
    </row>
    <row r="540" spans="1:8" ht="16.5" thickBot="1" x14ac:dyDescent="0.3">
      <c r="A540" s="84" t="s">
        <v>126</v>
      </c>
      <c r="B540" s="84" t="s">
        <v>220</v>
      </c>
      <c r="C540" s="3" t="s">
        <v>221</v>
      </c>
      <c r="D540" s="16"/>
      <c r="E540" s="16"/>
      <c r="F540" s="16"/>
      <c r="G540" s="257"/>
      <c r="H540" s="29"/>
    </row>
    <row r="541" spans="1:8" x14ac:dyDescent="0.25">
      <c r="A541" s="2" t="s">
        <v>118</v>
      </c>
      <c r="B541" s="75">
        <f t="shared" ref="B541:B548" si="70">SUM(C479,C494,C509,C527)</f>
        <v>5.9493749999999999</v>
      </c>
      <c r="C541" s="174">
        <f t="shared" ref="C541:C548" si="71">B541*$G$538</f>
        <v>2.1840155625</v>
      </c>
      <c r="D541" s="16"/>
      <c r="E541" s="16"/>
      <c r="F541" s="16"/>
      <c r="G541" s="257"/>
      <c r="H541" s="29"/>
    </row>
    <row r="542" spans="1:8" x14ac:dyDescent="0.25">
      <c r="A542" s="2" t="s">
        <v>119</v>
      </c>
      <c r="B542" s="75">
        <f t="shared" si="70"/>
        <v>9.5571899999999985</v>
      </c>
      <c r="C542" s="174">
        <f t="shared" si="71"/>
        <v>3.5084444489999993</v>
      </c>
      <c r="D542" s="16"/>
      <c r="E542" s="16"/>
      <c r="F542" s="16"/>
      <c r="G542" s="257"/>
      <c r="H542" s="29"/>
    </row>
    <row r="543" spans="1:8" x14ac:dyDescent="0.25">
      <c r="A543" s="2" t="s">
        <v>120</v>
      </c>
      <c r="B543" s="75">
        <f t="shared" si="70"/>
        <v>12.424346999999999</v>
      </c>
      <c r="C543" s="174">
        <f t="shared" si="71"/>
        <v>4.5609777836999994</v>
      </c>
      <c r="D543" s="16"/>
      <c r="E543" s="16"/>
      <c r="F543" s="16"/>
      <c r="G543" s="257"/>
      <c r="H543" s="29"/>
    </row>
    <row r="544" spans="1:8" x14ac:dyDescent="0.25">
      <c r="A544" s="2" t="s">
        <v>121</v>
      </c>
      <c r="B544" s="75">
        <f t="shared" si="70"/>
        <v>9.5571899999999985</v>
      </c>
      <c r="C544" s="174">
        <f t="shared" si="71"/>
        <v>3.5084444489999993</v>
      </c>
      <c r="D544" s="16"/>
      <c r="E544" s="16"/>
      <c r="F544" s="16"/>
      <c r="G544" s="257"/>
      <c r="H544" s="29"/>
    </row>
    <row r="545" spans="1:8" x14ac:dyDescent="0.25">
      <c r="A545" s="2" t="s">
        <v>122</v>
      </c>
      <c r="B545" s="75">
        <f t="shared" si="70"/>
        <v>9.5571899999999985</v>
      </c>
      <c r="C545" s="174">
        <f t="shared" si="71"/>
        <v>3.5084444489999993</v>
      </c>
      <c r="D545" s="16"/>
      <c r="E545" s="16"/>
      <c r="F545" s="16"/>
      <c r="G545" s="257"/>
      <c r="H545" s="29"/>
    </row>
    <row r="546" spans="1:8" x14ac:dyDescent="0.25">
      <c r="A546" s="2" t="s">
        <v>123</v>
      </c>
      <c r="B546" s="75">
        <f t="shared" si="70"/>
        <v>9.5571899999999985</v>
      </c>
      <c r="C546" s="174">
        <f t="shared" si="71"/>
        <v>3.5084444489999993</v>
      </c>
      <c r="D546" s="16"/>
      <c r="E546" s="16"/>
      <c r="F546" s="16"/>
      <c r="G546" s="257"/>
      <c r="H546" s="29"/>
    </row>
    <row r="547" spans="1:8" x14ac:dyDescent="0.25">
      <c r="A547" s="2" t="s">
        <v>124</v>
      </c>
      <c r="B547" s="75">
        <f t="shared" si="70"/>
        <v>13.073121</v>
      </c>
      <c r="C547" s="174">
        <f t="shared" si="71"/>
        <v>4.7991427190999998</v>
      </c>
      <c r="D547" s="16"/>
      <c r="E547" s="16"/>
      <c r="F547" s="16"/>
      <c r="G547" s="257"/>
      <c r="H547" s="29"/>
    </row>
    <row r="548" spans="1:8" x14ac:dyDescent="0.25">
      <c r="A548" s="2" t="s">
        <v>125</v>
      </c>
      <c r="B548" s="75">
        <f t="shared" si="70"/>
        <v>14.707367999999999</v>
      </c>
      <c r="C548" s="174">
        <f t="shared" si="71"/>
        <v>5.3990747927999996</v>
      </c>
      <c r="D548" s="16"/>
      <c r="E548" s="16"/>
      <c r="F548" s="16"/>
      <c r="G548" s="257"/>
      <c r="H548" s="29"/>
    </row>
    <row r="549" spans="1:8" ht="16.5" thickBot="1" x14ac:dyDescent="0.3">
      <c r="A549" s="8"/>
      <c r="B549" s="171"/>
      <c r="C549" s="175"/>
      <c r="D549" s="16"/>
      <c r="E549" s="16"/>
      <c r="F549" s="16"/>
      <c r="G549" s="257"/>
      <c r="H549" s="29"/>
    </row>
    <row r="550" spans="1:8" ht="15" customHeight="1" x14ac:dyDescent="0.25">
      <c r="A550" s="25"/>
      <c r="B550" s="16"/>
      <c r="C550" s="16"/>
      <c r="D550" s="16"/>
      <c r="E550" s="16"/>
      <c r="F550" s="16"/>
      <c r="G550" s="257"/>
      <c r="H550" s="29"/>
    </row>
    <row r="551" spans="1:8" ht="39.75" customHeight="1" x14ac:dyDescent="0.25">
      <c r="A551" s="378" t="s">
        <v>30</v>
      </c>
      <c r="B551" s="391" t="s">
        <v>348</v>
      </c>
      <c r="C551" s="408" t="s">
        <v>31</v>
      </c>
      <c r="D551" s="385" t="s">
        <v>349</v>
      </c>
      <c r="E551" s="386"/>
      <c r="F551" s="387"/>
      <c r="G551" s="258" t="s">
        <v>219</v>
      </c>
      <c r="H551" s="29"/>
    </row>
    <row r="552" spans="1:8" x14ac:dyDescent="0.25">
      <c r="A552" s="378"/>
      <c r="B552" s="391"/>
      <c r="C552" s="409"/>
      <c r="D552" s="388"/>
      <c r="E552" s="389"/>
      <c r="F552" s="390"/>
      <c r="G552" s="259">
        <f>G230</f>
        <v>0.30910000000000004</v>
      </c>
      <c r="H552" s="29"/>
    </row>
    <row r="553" spans="1:8" ht="16.5" thickBot="1" x14ac:dyDescent="0.3">
      <c r="A553" s="25"/>
      <c r="B553" s="16"/>
      <c r="C553" s="16"/>
      <c r="D553" s="16"/>
      <c r="E553" s="16"/>
      <c r="F553" s="16"/>
      <c r="G553" s="257"/>
      <c r="H553" s="29"/>
    </row>
    <row r="554" spans="1:8" ht="16.5" thickBot="1" x14ac:dyDescent="0.3">
      <c r="A554" s="84" t="s">
        <v>126</v>
      </c>
      <c r="B554" s="84" t="s">
        <v>220</v>
      </c>
      <c r="C554" s="3" t="s">
        <v>221</v>
      </c>
      <c r="D554" s="16"/>
      <c r="E554" s="16"/>
      <c r="F554" s="16"/>
      <c r="G554" s="257"/>
      <c r="H554" s="29"/>
    </row>
    <row r="555" spans="1:8" x14ac:dyDescent="0.25">
      <c r="A555" s="2" t="s">
        <v>118</v>
      </c>
      <c r="B555" s="75">
        <f t="shared" ref="B555:B562" si="72">SUM(C479,C494,C509,C527)</f>
        <v>5.9493749999999999</v>
      </c>
      <c r="C555" s="174">
        <f t="shared" ref="C555:C562" si="73">B555*$G$552</f>
        <v>1.8389518125000002</v>
      </c>
      <c r="D555" s="16"/>
      <c r="E555" s="16"/>
      <c r="F555" s="16"/>
      <c r="G555" s="257"/>
      <c r="H555" s="29"/>
    </row>
    <row r="556" spans="1:8" x14ac:dyDescent="0.25">
      <c r="A556" s="2" t="s">
        <v>119</v>
      </c>
      <c r="B556" s="75">
        <f t="shared" si="72"/>
        <v>9.5571899999999985</v>
      </c>
      <c r="C556" s="174">
        <f t="shared" si="73"/>
        <v>2.9541274290000001</v>
      </c>
      <c r="D556" s="16"/>
      <c r="E556" s="16"/>
      <c r="F556" s="16"/>
      <c r="G556" s="257"/>
      <c r="H556" s="29"/>
    </row>
    <row r="557" spans="1:8" x14ac:dyDescent="0.25">
      <c r="A557" s="2" t="s">
        <v>120</v>
      </c>
      <c r="B557" s="75">
        <f t="shared" si="72"/>
        <v>12.424346999999999</v>
      </c>
      <c r="C557" s="174">
        <f t="shared" si="73"/>
        <v>3.8403656577</v>
      </c>
      <c r="D557" s="16"/>
      <c r="E557" s="16"/>
      <c r="F557" s="16"/>
      <c r="G557" s="257"/>
      <c r="H557" s="29"/>
    </row>
    <row r="558" spans="1:8" x14ac:dyDescent="0.25">
      <c r="A558" s="2" t="s">
        <v>121</v>
      </c>
      <c r="B558" s="75">
        <f t="shared" si="72"/>
        <v>9.5571899999999985</v>
      </c>
      <c r="C558" s="174">
        <f t="shared" si="73"/>
        <v>2.9541274290000001</v>
      </c>
      <c r="D558" s="16"/>
      <c r="E558" s="16"/>
      <c r="F558" s="16"/>
      <c r="G558" s="257"/>
      <c r="H558" s="29"/>
    </row>
    <row r="559" spans="1:8" x14ac:dyDescent="0.25">
      <c r="A559" s="2" t="s">
        <v>122</v>
      </c>
      <c r="B559" s="75">
        <f t="shared" si="72"/>
        <v>9.5571899999999985</v>
      </c>
      <c r="C559" s="174">
        <f t="shared" si="73"/>
        <v>2.9541274290000001</v>
      </c>
      <c r="D559" s="16"/>
      <c r="E559" s="16"/>
      <c r="F559" s="16"/>
      <c r="G559" s="257"/>
      <c r="H559" s="29"/>
    </row>
    <row r="560" spans="1:8" x14ac:dyDescent="0.25">
      <c r="A560" s="2" t="s">
        <v>123</v>
      </c>
      <c r="B560" s="75">
        <f t="shared" si="72"/>
        <v>9.5571899999999985</v>
      </c>
      <c r="C560" s="174">
        <f t="shared" si="73"/>
        <v>2.9541274290000001</v>
      </c>
      <c r="D560" s="16"/>
      <c r="E560" s="16"/>
      <c r="F560" s="16"/>
      <c r="G560" s="257"/>
      <c r="H560" s="29"/>
    </row>
    <row r="561" spans="1:8" x14ac:dyDescent="0.25">
      <c r="A561" s="2" t="s">
        <v>124</v>
      </c>
      <c r="B561" s="75">
        <f t="shared" si="72"/>
        <v>13.073121</v>
      </c>
      <c r="C561" s="174">
        <f t="shared" si="73"/>
        <v>4.040901701100001</v>
      </c>
      <c r="D561" s="16"/>
      <c r="E561" s="16"/>
      <c r="F561" s="16"/>
      <c r="G561" s="257"/>
      <c r="H561" s="29"/>
    </row>
    <row r="562" spans="1:8" x14ac:dyDescent="0.25">
      <c r="A562" s="2" t="s">
        <v>125</v>
      </c>
      <c r="B562" s="75">
        <f t="shared" si="72"/>
        <v>14.707367999999999</v>
      </c>
      <c r="C562" s="174">
        <f t="shared" si="73"/>
        <v>4.5460474488000004</v>
      </c>
      <c r="D562" s="16"/>
      <c r="E562" s="16"/>
      <c r="F562" s="16"/>
      <c r="G562" s="257"/>
      <c r="H562" s="29"/>
    </row>
    <row r="563" spans="1:8" ht="16.5" thickBot="1" x14ac:dyDescent="0.3">
      <c r="A563" s="8"/>
      <c r="B563" s="171"/>
      <c r="C563" s="175"/>
      <c r="D563" s="16"/>
      <c r="E563" s="16"/>
      <c r="F563" s="16"/>
      <c r="G563" s="257"/>
      <c r="H563" s="29"/>
    </row>
    <row r="564" spans="1:8" x14ac:dyDescent="0.25">
      <c r="A564" s="25"/>
      <c r="B564" s="191"/>
      <c r="C564" s="191"/>
      <c r="D564" s="16"/>
      <c r="E564" s="16"/>
      <c r="F564" s="16"/>
      <c r="G564" s="257"/>
      <c r="H564" s="29"/>
    </row>
    <row r="565" spans="1:8" x14ac:dyDescent="0.25">
      <c r="A565" s="405" t="s">
        <v>222</v>
      </c>
      <c r="B565" s="406"/>
      <c r="C565" s="406"/>
      <c r="D565" s="406"/>
      <c r="E565" s="406"/>
      <c r="F565" s="406"/>
      <c r="G565" s="407"/>
      <c r="H565" s="29"/>
    </row>
    <row r="566" spans="1:8" ht="54" customHeight="1" x14ac:dyDescent="0.25">
      <c r="A566" s="378" t="s">
        <v>17</v>
      </c>
      <c r="B566" s="391" t="s">
        <v>89</v>
      </c>
      <c r="C566" s="408" t="s">
        <v>223</v>
      </c>
      <c r="D566" s="408"/>
      <c r="E566" s="230" t="s">
        <v>159</v>
      </c>
      <c r="F566" s="230" t="s">
        <v>154</v>
      </c>
      <c r="G566" s="258" t="s">
        <v>217</v>
      </c>
      <c r="H566" s="29"/>
    </row>
    <row r="567" spans="1:8" ht="66" customHeight="1" x14ac:dyDescent="0.25">
      <c r="A567" s="378"/>
      <c r="B567" s="391"/>
      <c r="C567" s="409"/>
      <c r="D567" s="409"/>
      <c r="E567" s="230">
        <v>4</v>
      </c>
      <c r="F567" s="230">
        <v>12</v>
      </c>
      <c r="G567" s="262">
        <v>0</v>
      </c>
      <c r="H567" s="29"/>
    </row>
    <row r="568" spans="1:8" x14ac:dyDescent="0.25">
      <c r="A568" s="363" t="s">
        <v>391</v>
      </c>
      <c r="B568" s="364"/>
      <c r="C568" s="364"/>
      <c r="D568" s="364"/>
      <c r="E568" s="364"/>
      <c r="F568" s="364"/>
      <c r="G568" s="365"/>
      <c r="H568" s="29"/>
    </row>
    <row r="569" spans="1:8" ht="16.5" thickBot="1" x14ac:dyDescent="0.3">
      <c r="A569" s="25"/>
      <c r="B569" s="16"/>
      <c r="C569" s="16"/>
      <c r="D569" s="16"/>
      <c r="E569" s="16"/>
      <c r="F569" s="16"/>
      <c r="G569" s="257"/>
      <c r="H569" s="29"/>
    </row>
    <row r="570" spans="1:8" ht="32.25" thickBot="1" x14ac:dyDescent="0.3">
      <c r="A570" s="84" t="s">
        <v>126</v>
      </c>
      <c r="B570" s="84" t="s">
        <v>224</v>
      </c>
      <c r="C570" s="84" t="s">
        <v>158</v>
      </c>
      <c r="D570" s="3" t="s">
        <v>89</v>
      </c>
      <c r="E570" s="16"/>
      <c r="F570" s="16"/>
      <c r="G570" s="257"/>
      <c r="H570" s="29"/>
    </row>
    <row r="571" spans="1:8" x14ac:dyDescent="0.25">
      <c r="A571" s="2" t="s">
        <v>118</v>
      </c>
      <c r="B571" s="75">
        <f t="shared" ref="B571:B578" si="74">VLOOKUP(A571,$A$103:$B$111,2,0)</f>
        <v>1043.75</v>
      </c>
      <c r="C571" s="184">
        <f t="shared" ref="C571:C578" si="75">B571*(1/3)</f>
        <v>347.91666666666663</v>
      </c>
      <c r="D571" s="174">
        <f t="shared" ref="D571:D578" si="76">(((B571+C571)*($E$567/$F$567))/$F$567)*$G$567</f>
        <v>0</v>
      </c>
      <c r="E571" s="16"/>
      <c r="F571" s="16"/>
      <c r="G571" s="257"/>
      <c r="H571" s="29"/>
    </row>
    <row r="572" spans="1:8" x14ac:dyDescent="0.25">
      <c r="A572" s="2" t="s">
        <v>119</v>
      </c>
      <c r="B572" s="75">
        <f t="shared" si="74"/>
        <v>1676.7</v>
      </c>
      <c r="C572" s="184">
        <f t="shared" si="75"/>
        <v>558.9</v>
      </c>
      <c r="D572" s="174">
        <f t="shared" si="76"/>
        <v>0</v>
      </c>
      <c r="E572" s="16"/>
      <c r="F572" s="16"/>
      <c r="G572" s="257"/>
      <c r="H572" s="29"/>
    </row>
    <row r="573" spans="1:8" x14ac:dyDescent="0.25">
      <c r="A573" s="2" t="s">
        <v>120</v>
      </c>
      <c r="B573" s="75">
        <f t="shared" si="74"/>
        <v>2179.71</v>
      </c>
      <c r="C573" s="184">
        <f t="shared" si="75"/>
        <v>726.56999999999994</v>
      </c>
      <c r="D573" s="174">
        <f t="shared" si="76"/>
        <v>0</v>
      </c>
      <c r="E573" s="16"/>
      <c r="F573" s="16"/>
      <c r="G573" s="257"/>
      <c r="H573" s="29"/>
    </row>
    <row r="574" spans="1:8" x14ac:dyDescent="0.25">
      <c r="A574" s="2" t="s">
        <v>121</v>
      </c>
      <c r="B574" s="75">
        <f t="shared" si="74"/>
        <v>1676.7</v>
      </c>
      <c r="C574" s="184">
        <f t="shared" si="75"/>
        <v>558.9</v>
      </c>
      <c r="D574" s="174">
        <f t="shared" si="76"/>
        <v>0</v>
      </c>
      <c r="E574" s="16"/>
      <c r="F574" s="16"/>
      <c r="G574" s="257"/>
      <c r="H574" s="29"/>
    </row>
    <row r="575" spans="1:8" x14ac:dyDescent="0.25">
      <c r="A575" s="2" t="s">
        <v>122</v>
      </c>
      <c r="B575" s="75">
        <f t="shared" si="74"/>
        <v>1676.7</v>
      </c>
      <c r="C575" s="184">
        <f t="shared" si="75"/>
        <v>558.9</v>
      </c>
      <c r="D575" s="174">
        <f t="shared" si="76"/>
        <v>0</v>
      </c>
      <c r="E575" s="16"/>
      <c r="F575" s="16"/>
      <c r="G575" s="257"/>
      <c r="H575" s="29"/>
    </row>
    <row r="576" spans="1:8" x14ac:dyDescent="0.25">
      <c r="A576" s="2" t="s">
        <v>123</v>
      </c>
      <c r="B576" s="75">
        <f t="shared" si="74"/>
        <v>1676.7</v>
      </c>
      <c r="C576" s="184">
        <f t="shared" si="75"/>
        <v>558.9</v>
      </c>
      <c r="D576" s="174">
        <f t="shared" si="76"/>
        <v>0</v>
      </c>
      <c r="E576" s="16"/>
      <c r="F576" s="16"/>
      <c r="G576" s="257"/>
      <c r="H576" s="29"/>
    </row>
    <row r="577" spans="1:8" x14ac:dyDescent="0.25">
      <c r="A577" s="2" t="s">
        <v>124</v>
      </c>
      <c r="B577" s="75">
        <f t="shared" si="74"/>
        <v>2293.5300000000002</v>
      </c>
      <c r="C577" s="184">
        <f t="shared" si="75"/>
        <v>764.51</v>
      </c>
      <c r="D577" s="174">
        <f t="shared" si="76"/>
        <v>0</v>
      </c>
      <c r="E577" s="16"/>
      <c r="F577" s="16"/>
      <c r="G577" s="257"/>
      <c r="H577" s="29"/>
    </row>
    <row r="578" spans="1:8" x14ac:dyDescent="0.25">
      <c r="A578" s="2" t="s">
        <v>125</v>
      </c>
      <c r="B578" s="75">
        <f t="shared" si="74"/>
        <v>2580.2399999999998</v>
      </c>
      <c r="C578" s="184">
        <f t="shared" si="75"/>
        <v>860.07999999999993</v>
      </c>
      <c r="D578" s="174">
        <f t="shared" si="76"/>
        <v>0</v>
      </c>
      <c r="E578" s="16"/>
      <c r="F578" s="16"/>
      <c r="G578" s="257"/>
      <c r="H578" s="29"/>
    </row>
    <row r="579" spans="1:8" ht="16.5" thickBot="1" x14ac:dyDescent="0.3">
      <c r="A579" s="8"/>
      <c r="B579" s="171"/>
      <c r="C579" s="185"/>
      <c r="D579" s="175"/>
      <c r="E579" s="16"/>
      <c r="F579" s="16"/>
      <c r="G579" s="257"/>
      <c r="H579" s="29"/>
    </row>
    <row r="580" spans="1:8" x14ac:dyDescent="0.25">
      <c r="A580" s="25"/>
      <c r="B580" s="16"/>
      <c r="C580" s="16"/>
      <c r="D580" s="16"/>
      <c r="E580" s="16"/>
      <c r="F580" s="16"/>
      <c r="G580" s="257"/>
      <c r="H580" s="29"/>
    </row>
    <row r="581" spans="1:8" ht="45.75" customHeight="1" x14ac:dyDescent="0.25">
      <c r="A581" s="378" t="s">
        <v>298</v>
      </c>
      <c r="B581" s="391" t="s">
        <v>225</v>
      </c>
      <c r="C581" s="408" t="s">
        <v>150</v>
      </c>
      <c r="D581" s="385" t="s">
        <v>226</v>
      </c>
      <c r="E581" s="386"/>
      <c r="F581" s="387"/>
      <c r="G581" s="258" t="s">
        <v>137</v>
      </c>
      <c r="H581" s="29"/>
    </row>
    <row r="582" spans="1:8" x14ac:dyDescent="0.25">
      <c r="A582" s="378"/>
      <c r="B582" s="391"/>
      <c r="C582" s="409"/>
      <c r="D582" s="388"/>
      <c r="E582" s="389"/>
      <c r="F582" s="390"/>
      <c r="G582" s="259">
        <f>G211</f>
        <v>0.36709999999999998</v>
      </c>
      <c r="H582" s="29"/>
    </row>
    <row r="583" spans="1:8" ht="16.5" thickBot="1" x14ac:dyDescent="0.3">
      <c r="A583" s="25"/>
      <c r="B583" s="16"/>
      <c r="C583" s="16"/>
      <c r="D583" s="16"/>
      <c r="E583" s="16"/>
      <c r="F583" s="16"/>
      <c r="G583" s="257"/>
      <c r="H583" s="29"/>
    </row>
    <row r="584" spans="1:8" ht="48" thickBot="1" x14ac:dyDescent="0.3">
      <c r="A584" s="84" t="s">
        <v>126</v>
      </c>
      <c r="B584" s="84" t="str">
        <f t="shared" ref="B584:B592" si="77">D570</f>
        <v>Férias acrescidas de 1/3 pagas ao substituto pelos 120 dias de reposição</v>
      </c>
      <c r="C584" s="3" t="s">
        <v>156</v>
      </c>
      <c r="D584" s="16"/>
      <c r="E584" s="16"/>
      <c r="F584" s="16"/>
      <c r="G584" s="257"/>
      <c r="H584" s="29"/>
    </row>
    <row r="585" spans="1:8" x14ac:dyDescent="0.25">
      <c r="A585" s="2" t="s">
        <v>118</v>
      </c>
      <c r="B585" s="75">
        <f t="shared" si="77"/>
        <v>0</v>
      </c>
      <c r="C585" s="174">
        <f t="shared" ref="C585:C592" si="78">B585*$G$582</f>
        <v>0</v>
      </c>
      <c r="D585" s="16"/>
      <c r="E585" s="16"/>
      <c r="F585" s="16"/>
      <c r="G585" s="257"/>
      <c r="H585" s="29"/>
    </row>
    <row r="586" spans="1:8" x14ac:dyDescent="0.25">
      <c r="A586" s="2" t="s">
        <v>119</v>
      </c>
      <c r="B586" s="75">
        <f t="shared" si="77"/>
        <v>0</v>
      </c>
      <c r="C586" s="174">
        <f t="shared" si="78"/>
        <v>0</v>
      </c>
      <c r="D586" s="16"/>
      <c r="E586" s="16"/>
      <c r="F586" s="16"/>
      <c r="G586" s="257"/>
      <c r="H586" s="29"/>
    </row>
    <row r="587" spans="1:8" x14ac:dyDescent="0.25">
      <c r="A587" s="2" t="s">
        <v>120</v>
      </c>
      <c r="B587" s="75">
        <f t="shared" si="77"/>
        <v>0</v>
      </c>
      <c r="C587" s="174">
        <f t="shared" si="78"/>
        <v>0</v>
      </c>
      <c r="D587" s="16"/>
      <c r="E587" s="16"/>
      <c r="F587" s="16"/>
      <c r="G587" s="257"/>
      <c r="H587" s="29"/>
    </row>
    <row r="588" spans="1:8" x14ac:dyDescent="0.25">
      <c r="A588" s="2" t="s">
        <v>121</v>
      </c>
      <c r="B588" s="75">
        <f t="shared" si="77"/>
        <v>0</v>
      </c>
      <c r="C588" s="174">
        <f t="shared" si="78"/>
        <v>0</v>
      </c>
      <c r="D588" s="16"/>
      <c r="E588" s="16"/>
      <c r="F588" s="16"/>
      <c r="G588" s="257"/>
      <c r="H588" s="29"/>
    </row>
    <row r="589" spans="1:8" x14ac:dyDescent="0.25">
      <c r="A589" s="2" t="s">
        <v>122</v>
      </c>
      <c r="B589" s="75">
        <f t="shared" si="77"/>
        <v>0</v>
      </c>
      <c r="C589" s="174">
        <f t="shared" si="78"/>
        <v>0</v>
      </c>
      <c r="D589" s="16"/>
      <c r="E589" s="16"/>
      <c r="F589" s="16"/>
      <c r="G589" s="257"/>
      <c r="H589" s="29"/>
    </row>
    <row r="590" spans="1:8" x14ac:dyDescent="0.25">
      <c r="A590" s="2" t="s">
        <v>123</v>
      </c>
      <c r="B590" s="75">
        <f t="shared" si="77"/>
        <v>0</v>
      </c>
      <c r="C590" s="174">
        <f t="shared" si="78"/>
        <v>0</v>
      </c>
      <c r="D590" s="16"/>
      <c r="E590" s="16"/>
      <c r="F590" s="16"/>
      <c r="G590" s="257"/>
      <c r="H590" s="29"/>
    </row>
    <row r="591" spans="1:8" x14ac:dyDescent="0.25">
      <c r="A591" s="2" t="s">
        <v>124</v>
      </c>
      <c r="B591" s="75">
        <f t="shared" si="77"/>
        <v>0</v>
      </c>
      <c r="C591" s="174">
        <f t="shared" si="78"/>
        <v>0</v>
      </c>
      <c r="D591" s="16"/>
      <c r="E591" s="16"/>
      <c r="F591" s="16"/>
      <c r="G591" s="257"/>
      <c r="H591" s="29"/>
    </row>
    <row r="592" spans="1:8" x14ac:dyDescent="0.25">
      <c r="A592" s="2" t="s">
        <v>125</v>
      </c>
      <c r="B592" s="75">
        <f t="shared" si="77"/>
        <v>0</v>
      </c>
      <c r="C592" s="174">
        <f t="shared" si="78"/>
        <v>0</v>
      </c>
      <c r="D592" s="16"/>
      <c r="E592" s="16"/>
      <c r="F592" s="16"/>
      <c r="G592" s="257"/>
      <c r="H592" s="29"/>
    </row>
    <row r="593" spans="1:8" ht="16.5" thickBot="1" x14ac:dyDescent="0.3">
      <c r="A593" s="8"/>
      <c r="B593" s="171"/>
      <c r="C593" s="175"/>
      <c r="D593" s="16"/>
      <c r="E593" s="16"/>
      <c r="F593" s="16"/>
      <c r="G593" s="257"/>
      <c r="H593" s="29"/>
    </row>
    <row r="594" spans="1:8" ht="38.25" customHeight="1" x14ac:dyDescent="0.25">
      <c r="A594" s="244"/>
      <c r="B594" s="229"/>
      <c r="C594" s="229"/>
      <c r="D594" s="16"/>
      <c r="E594" s="16"/>
      <c r="F594" s="16"/>
      <c r="G594" s="257"/>
      <c r="H594" s="29"/>
    </row>
    <row r="595" spans="1:8" ht="48.75" customHeight="1" x14ac:dyDescent="0.25">
      <c r="A595" s="378" t="s">
        <v>299</v>
      </c>
      <c r="B595" s="391" t="s">
        <v>225</v>
      </c>
      <c r="C595" s="408" t="s">
        <v>31</v>
      </c>
      <c r="D595" s="385" t="s">
        <v>226</v>
      </c>
      <c r="E595" s="386"/>
      <c r="F595" s="387"/>
      <c r="G595" s="258" t="s">
        <v>137</v>
      </c>
      <c r="H595" s="29"/>
    </row>
    <row r="596" spans="1:8" ht="27.75" customHeight="1" x14ac:dyDescent="0.25">
      <c r="A596" s="378"/>
      <c r="B596" s="391"/>
      <c r="C596" s="409"/>
      <c r="D596" s="388"/>
      <c r="E596" s="389"/>
      <c r="F596" s="390"/>
      <c r="G596" s="259">
        <f>G230</f>
        <v>0.30910000000000004</v>
      </c>
      <c r="H596" s="29"/>
    </row>
    <row r="597" spans="1:8" ht="16.5" thickBot="1" x14ac:dyDescent="0.3">
      <c r="A597" s="25"/>
      <c r="B597" s="16"/>
      <c r="C597" s="16"/>
      <c r="D597" s="16"/>
      <c r="E597" s="16"/>
      <c r="F597" s="16"/>
      <c r="G597" s="257"/>
      <c r="H597" s="29"/>
    </row>
    <row r="598" spans="1:8" ht="48" thickBot="1" x14ac:dyDescent="0.3">
      <c r="A598" s="84" t="s">
        <v>126</v>
      </c>
      <c r="B598" s="84" t="str">
        <f t="shared" ref="B598:B606" si="79">D570</f>
        <v>Férias acrescidas de 1/3 pagas ao substituto pelos 120 dias de reposição</v>
      </c>
      <c r="C598" s="3" t="s">
        <v>156</v>
      </c>
      <c r="D598" s="16"/>
      <c r="E598" s="16"/>
      <c r="F598" s="16"/>
      <c r="G598" s="257"/>
      <c r="H598" s="29"/>
    </row>
    <row r="599" spans="1:8" x14ac:dyDescent="0.25">
      <c r="A599" s="2" t="s">
        <v>118</v>
      </c>
      <c r="B599" s="75">
        <f t="shared" si="79"/>
        <v>0</v>
      </c>
      <c r="C599" s="174">
        <f t="shared" ref="C599:C606" si="80">B599*$G$596</f>
        <v>0</v>
      </c>
      <c r="D599" s="16"/>
      <c r="E599" s="16"/>
      <c r="F599" s="16"/>
      <c r="G599" s="257"/>
      <c r="H599" s="29"/>
    </row>
    <row r="600" spans="1:8" x14ac:dyDescent="0.25">
      <c r="A600" s="2" t="s">
        <v>119</v>
      </c>
      <c r="B600" s="75">
        <f t="shared" si="79"/>
        <v>0</v>
      </c>
      <c r="C600" s="174">
        <f t="shared" si="80"/>
        <v>0</v>
      </c>
      <c r="D600" s="16"/>
      <c r="E600" s="16"/>
      <c r="F600" s="16"/>
      <c r="G600" s="257"/>
      <c r="H600" s="29"/>
    </row>
    <row r="601" spans="1:8" x14ac:dyDescent="0.25">
      <c r="A601" s="2" t="s">
        <v>120</v>
      </c>
      <c r="B601" s="75">
        <f t="shared" si="79"/>
        <v>0</v>
      </c>
      <c r="C601" s="174">
        <f t="shared" si="80"/>
        <v>0</v>
      </c>
      <c r="D601" s="16"/>
      <c r="E601" s="16"/>
      <c r="F601" s="16"/>
      <c r="G601" s="257"/>
      <c r="H601" s="29"/>
    </row>
    <row r="602" spans="1:8" x14ac:dyDescent="0.25">
      <c r="A602" s="2" t="s">
        <v>121</v>
      </c>
      <c r="B602" s="75">
        <f t="shared" si="79"/>
        <v>0</v>
      </c>
      <c r="C602" s="174">
        <f t="shared" si="80"/>
        <v>0</v>
      </c>
      <c r="D602" s="16"/>
      <c r="E602" s="16"/>
      <c r="F602" s="16"/>
      <c r="G602" s="257"/>
      <c r="H602" s="29"/>
    </row>
    <row r="603" spans="1:8" x14ac:dyDescent="0.25">
      <c r="A603" s="2" t="s">
        <v>122</v>
      </c>
      <c r="B603" s="75">
        <f t="shared" si="79"/>
        <v>0</v>
      </c>
      <c r="C603" s="174">
        <f t="shared" si="80"/>
        <v>0</v>
      </c>
      <c r="D603" s="16"/>
      <c r="E603" s="16"/>
      <c r="F603" s="16"/>
      <c r="G603" s="257"/>
      <c r="H603" s="29"/>
    </row>
    <row r="604" spans="1:8" x14ac:dyDescent="0.25">
      <c r="A604" s="2" t="s">
        <v>123</v>
      </c>
      <c r="B604" s="75">
        <f t="shared" si="79"/>
        <v>0</v>
      </c>
      <c r="C604" s="174">
        <f t="shared" si="80"/>
        <v>0</v>
      </c>
      <c r="D604" s="16"/>
      <c r="E604" s="16"/>
      <c r="F604" s="16"/>
      <c r="G604" s="257"/>
      <c r="H604" s="29"/>
    </row>
    <row r="605" spans="1:8" x14ac:dyDescent="0.25">
      <c r="A605" s="2" t="s">
        <v>124</v>
      </c>
      <c r="B605" s="75">
        <f t="shared" si="79"/>
        <v>0</v>
      </c>
      <c r="C605" s="174">
        <f t="shared" si="80"/>
        <v>0</v>
      </c>
      <c r="D605" s="16"/>
      <c r="E605" s="16"/>
      <c r="F605" s="16"/>
      <c r="G605" s="257"/>
      <c r="H605" s="29"/>
    </row>
    <row r="606" spans="1:8" x14ac:dyDescent="0.25">
      <c r="A606" s="2" t="s">
        <v>125</v>
      </c>
      <c r="B606" s="75">
        <f t="shared" si="79"/>
        <v>0</v>
      </c>
      <c r="C606" s="174">
        <f t="shared" si="80"/>
        <v>0</v>
      </c>
      <c r="D606" s="16"/>
      <c r="E606" s="16"/>
      <c r="F606" s="16"/>
      <c r="G606" s="257"/>
      <c r="H606" s="29"/>
    </row>
    <row r="607" spans="1:8" ht="16.5" thickBot="1" x14ac:dyDescent="0.3">
      <c r="A607" s="8"/>
      <c r="B607" s="171"/>
      <c r="C607" s="175"/>
      <c r="D607" s="16"/>
      <c r="E607" s="16"/>
      <c r="F607" s="16"/>
      <c r="G607" s="257"/>
      <c r="H607" s="29"/>
    </row>
    <row r="608" spans="1:8" x14ac:dyDescent="0.25">
      <c r="A608" s="25"/>
      <c r="B608" s="16"/>
      <c r="C608" s="16"/>
      <c r="D608" s="16"/>
      <c r="E608" s="16"/>
      <c r="F608" s="16"/>
      <c r="G608" s="257"/>
      <c r="H608" s="29"/>
    </row>
    <row r="609" spans="1:8" ht="44.25" customHeight="1" x14ac:dyDescent="0.25">
      <c r="A609" s="378" t="s">
        <v>300</v>
      </c>
      <c r="B609" s="391" t="s">
        <v>227</v>
      </c>
      <c r="C609" s="408" t="s">
        <v>150</v>
      </c>
      <c r="D609" s="408" t="s">
        <v>350</v>
      </c>
      <c r="E609" s="230" t="s">
        <v>351</v>
      </c>
      <c r="F609" s="230" t="s">
        <v>352</v>
      </c>
      <c r="G609" s="258" t="s">
        <v>228</v>
      </c>
      <c r="H609" s="29"/>
    </row>
    <row r="610" spans="1:8" ht="23.25" customHeight="1" x14ac:dyDescent="0.25">
      <c r="A610" s="378"/>
      <c r="B610" s="391"/>
      <c r="C610" s="409"/>
      <c r="D610" s="409"/>
      <c r="E610" s="237">
        <v>4</v>
      </c>
      <c r="F610" s="231">
        <f>G567</f>
        <v>0</v>
      </c>
      <c r="G610" s="258">
        <v>12</v>
      </c>
      <c r="H610" s="29"/>
    </row>
    <row r="611" spans="1:8" ht="16.5" thickBot="1" x14ac:dyDescent="0.3">
      <c r="A611" s="25"/>
      <c r="B611" s="16"/>
      <c r="C611" s="16"/>
      <c r="D611" s="16"/>
      <c r="E611" s="16"/>
      <c r="F611" s="16"/>
      <c r="G611" s="257"/>
      <c r="H611" s="29"/>
    </row>
    <row r="612" spans="1:8" ht="16.5" thickBot="1" x14ac:dyDescent="0.3">
      <c r="A612" s="84" t="s">
        <v>126</v>
      </c>
      <c r="B612" s="84" t="s">
        <v>224</v>
      </c>
      <c r="C612" s="84" t="s">
        <v>229</v>
      </c>
      <c r="D612" s="3" t="s">
        <v>187</v>
      </c>
      <c r="E612" s="16"/>
      <c r="F612" s="16"/>
      <c r="G612" s="257"/>
      <c r="H612" s="29"/>
    </row>
    <row r="613" spans="1:8" x14ac:dyDescent="0.25">
      <c r="A613" s="2" t="s">
        <v>118</v>
      </c>
      <c r="B613" s="75">
        <f t="shared" ref="B613:B620" si="81">VLOOKUP(A613,$A$103:$B$111,2,0)</f>
        <v>1043.75</v>
      </c>
      <c r="C613" s="184">
        <f t="shared" ref="C613:C620" si="82">C135</f>
        <v>86.944374999999994</v>
      </c>
      <c r="D613" s="161">
        <f t="shared" ref="D613:D620" si="83">(((B613+C613)*($E$610/$G$610))*$F$610)*$G$211</f>
        <v>0</v>
      </c>
      <c r="E613" s="16"/>
      <c r="F613" s="16"/>
      <c r="G613" s="257"/>
      <c r="H613" s="29"/>
    </row>
    <row r="614" spans="1:8" x14ac:dyDescent="0.25">
      <c r="A614" s="2" t="s">
        <v>119</v>
      </c>
      <c r="B614" s="75">
        <f t="shared" si="81"/>
        <v>1676.7</v>
      </c>
      <c r="C614" s="184">
        <f t="shared" si="82"/>
        <v>139.66910999999999</v>
      </c>
      <c r="D614" s="161">
        <f t="shared" si="83"/>
        <v>0</v>
      </c>
      <c r="E614" s="16"/>
      <c r="F614" s="16"/>
      <c r="G614" s="257"/>
      <c r="H614" s="29"/>
    </row>
    <row r="615" spans="1:8" x14ac:dyDescent="0.25">
      <c r="A615" s="2" t="s">
        <v>120</v>
      </c>
      <c r="B615" s="75">
        <f t="shared" si="81"/>
        <v>2179.71</v>
      </c>
      <c r="C615" s="184">
        <f t="shared" si="82"/>
        <v>181.56984299999999</v>
      </c>
      <c r="D615" s="161">
        <f t="shared" si="83"/>
        <v>0</v>
      </c>
      <c r="E615" s="16"/>
      <c r="F615" s="16"/>
      <c r="G615" s="257"/>
      <c r="H615" s="29"/>
    </row>
    <row r="616" spans="1:8" x14ac:dyDescent="0.25">
      <c r="A616" s="2" t="s">
        <v>121</v>
      </c>
      <c r="B616" s="75">
        <f t="shared" si="81"/>
        <v>1676.7</v>
      </c>
      <c r="C616" s="184">
        <f t="shared" si="82"/>
        <v>139.66910999999999</v>
      </c>
      <c r="D616" s="161">
        <f t="shared" si="83"/>
        <v>0</v>
      </c>
      <c r="E616" s="16"/>
      <c r="F616" s="16"/>
      <c r="G616" s="257"/>
      <c r="H616" s="29"/>
    </row>
    <row r="617" spans="1:8" x14ac:dyDescent="0.25">
      <c r="A617" s="2" t="s">
        <v>122</v>
      </c>
      <c r="B617" s="75">
        <f t="shared" si="81"/>
        <v>1676.7</v>
      </c>
      <c r="C617" s="184">
        <f t="shared" si="82"/>
        <v>139.66910999999999</v>
      </c>
      <c r="D617" s="161">
        <f t="shared" si="83"/>
        <v>0</v>
      </c>
      <c r="E617" s="16"/>
      <c r="F617" s="16"/>
      <c r="G617" s="257"/>
      <c r="H617" s="29"/>
    </row>
    <row r="618" spans="1:8" x14ac:dyDescent="0.25">
      <c r="A618" s="2" t="s">
        <v>123</v>
      </c>
      <c r="B618" s="75">
        <f t="shared" si="81"/>
        <v>1676.7</v>
      </c>
      <c r="C618" s="184">
        <f t="shared" si="82"/>
        <v>139.66910999999999</v>
      </c>
      <c r="D618" s="161">
        <f t="shared" si="83"/>
        <v>0</v>
      </c>
      <c r="E618" s="16"/>
      <c r="F618" s="16"/>
      <c r="G618" s="257"/>
      <c r="H618" s="29"/>
    </row>
    <row r="619" spans="1:8" x14ac:dyDescent="0.25">
      <c r="A619" s="2" t="s">
        <v>124</v>
      </c>
      <c r="B619" s="75">
        <f t="shared" si="81"/>
        <v>2293.5300000000002</v>
      </c>
      <c r="C619" s="184">
        <f t="shared" si="82"/>
        <v>191.05104900000001</v>
      </c>
      <c r="D619" s="161">
        <f t="shared" si="83"/>
        <v>0</v>
      </c>
      <c r="E619" s="16"/>
      <c r="F619" s="16"/>
      <c r="G619" s="257"/>
      <c r="H619" s="29"/>
    </row>
    <row r="620" spans="1:8" x14ac:dyDescent="0.25">
      <c r="A620" s="2" t="s">
        <v>125</v>
      </c>
      <c r="B620" s="75">
        <f t="shared" si="81"/>
        <v>2580.2399999999998</v>
      </c>
      <c r="C620" s="184">
        <f t="shared" si="82"/>
        <v>214.93399199999999</v>
      </c>
      <c r="D620" s="161">
        <f t="shared" si="83"/>
        <v>0</v>
      </c>
      <c r="E620" s="16"/>
      <c r="F620" s="16"/>
      <c r="G620" s="257"/>
      <c r="H620" s="29"/>
    </row>
    <row r="621" spans="1:8" ht="16.5" thickBot="1" x14ac:dyDescent="0.3">
      <c r="A621" s="8"/>
      <c r="B621" s="171"/>
      <c r="C621" s="185"/>
      <c r="D621" s="165"/>
      <c r="E621" s="16"/>
      <c r="F621" s="16"/>
      <c r="G621" s="257"/>
      <c r="H621" s="29"/>
    </row>
    <row r="622" spans="1:8" x14ac:dyDescent="0.25">
      <c r="A622" s="25"/>
      <c r="B622" s="16"/>
      <c r="C622" s="16"/>
      <c r="D622" s="16"/>
      <c r="E622" s="16"/>
      <c r="F622" s="16"/>
      <c r="G622" s="257"/>
      <c r="H622" s="29"/>
    </row>
    <row r="623" spans="1:8" ht="42.75" customHeight="1" x14ac:dyDescent="0.25">
      <c r="A623" s="378" t="s">
        <v>301</v>
      </c>
      <c r="B623" s="391" t="s">
        <v>227</v>
      </c>
      <c r="C623" s="408" t="s">
        <v>31</v>
      </c>
      <c r="D623" s="408" t="s">
        <v>350</v>
      </c>
      <c r="E623" s="230" t="s">
        <v>159</v>
      </c>
      <c r="F623" s="230" t="s">
        <v>352</v>
      </c>
      <c r="G623" s="258" t="s">
        <v>228</v>
      </c>
      <c r="H623" s="29"/>
    </row>
    <row r="624" spans="1:8" ht="41.25" customHeight="1" x14ac:dyDescent="0.25">
      <c r="A624" s="378"/>
      <c r="B624" s="391"/>
      <c r="C624" s="409"/>
      <c r="D624" s="409"/>
      <c r="E624" s="237">
        <v>4</v>
      </c>
      <c r="F624" s="231">
        <f>G567</f>
        <v>0</v>
      </c>
      <c r="G624" s="265">
        <v>12</v>
      </c>
      <c r="H624" s="29"/>
    </row>
    <row r="625" spans="1:8" ht="16.5" thickBot="1" x14ac:dyDescent="0.3">
      <c r="A625" s="25"/>
      <c r="B625" s="16"/>
      <c r="C625" s="16"/>
      <c r="D625" s="16"/>
      <c r="E625" s="16"/>
      <c r="F625" s="16"/>
      <c r="G625" s="257"/>
      <c r="H625" s="29"/>
    </row>
    <row r="626" spans="1:8" ht="16.5" thickBot="1" x14ac:dyDescent="0.3">
      <c r="A626" s="84" t="s">
        <v>126</v>
      </c>
      <c r="B626" s="84" t="s">
        <v>224</v>
      </c>
      <c r="C626" s="84" t="s">
        <v>229</v>
      </c>
      <c r="D626" s="3" t="s">
        <v>187</v>
      </c>
      <c r="E626" s="16"/>
      <c r="F626" s="16"/>
      <c r="G626" s="257"/>
      <c r="H626" s="29"/>
    </row>
    <row r="627" spans="1:8" x14ac:dyDescent="0.25">
      <c r="A627" s="2" t="s">
        <v>118</v>
      </c>
      <c r="B627" s="75">
        <f t="shared" ref="B627:B634" si="84">VLOOKUP(A627,$A$103:$B$111,2,0)</f>
        <v>1043.75</v>
      </c>
      <c r="C627" s="184">
        <f t="shared" ref="C627:C634" si="85">C135</f>
        <v>86.944374999999994</v>
      </c>
      <c r="D627" s="161">
        <f t="shared" ref="D627:D634" si="86">(((B627+C627)*($E$624/$G$624))*$F$624)*$G$230</f>
        <v>0</v>
      </c>
      <c r="E627" s="16"/>
      <c r="F627" s="16"/>
      <c r="G627" s="257"/>
      <c r="H627" s="29"/>
    </row>
    <row r="628" spans="1:8" x14ac:dyDescent="0.25">
      <c r="A628" s="2" t="s">
        <v>119</v>
      </c>
      <c r="B628" s="75">
        <f t="shared" si="84"/>
        <v>1676.7</v>
      </c>
      <c r="C628" s="184">
        <f t="shared" si="85"/>
        <v>139.66910999999999</v>
      </c>
      <c r="D628" s="161">
        <f t="shared" si="86"/>
        <v>0</v>
      </c>
      <c r="E628" s="16"/>
      <c r="F628" s="16"/>
      <c r="G628" s="257"/>
      <c r="H628" s="29"/>
    </row>
    <row r="629" spans="1:8" x14ac:dyDescent="0.25">
      <c r="A629" s="2" t="s">
        <v>120</v>
      </c>
      <c r="B629" s="75">
        <f t="shared" si="84"/>
        <v>2179.71</v>
      </c>
      <c r="C629" s="184">
        <f t="shared" si="85"/>
        <v>181.56984299999999</v>
      </c>
      <c r="D629" s="161">
        <f t="shared" si="86"/>
        <v>0</v>
      </c>
      <c r="E629" s="16"/>
      <c r="F629" s="16"/>
      <c r="G629" s="257"/>
      <c r="H629" s="29"/>
    </row>
    <row r="630" spans="1:8" x14ac:dyDescent="0.25">
      <c r="A630" s="2" t="s">
        <v>121</v>
      </c>
      <c r="B630" s="75">
        <f t="shared" si="84"/>
        <v>1676.7</v>
      </c>
      <c r="C630" s="184">
        <f t="shared" si="85"/>
        <v>139.66910999999999</v>
      </c>
      <c r="D630" s="161">
        <f t="shared" si="86"/>
        <v>0</v>
      </c>
      <c r="E630" s="16"/>
      <c r="F630" s="16"/>
      <c r="G630" s="257"/>
      <c r="H630" s="29"/>
    </row>
    <row r="631" spans="1:8" x14ac:dyDescent="0.25">
      <c r="A631" s="2" t="s">
        <v>122</v>
      </c>
      <c r="B631" s="75">
        <f t="shared" si="84"/>
        <v>1676.7</v>
      </c>
      <c r="C631" s="184">
        <f t="shared" si="85"/>
        <v>139.66910999999999</v>
      </c>
      <c r="D631" s="161">
        <f t="shared" si="86"/>
        <v>0</v>
      </c>
      <c r="E631" s="16"/>
      <c r="F631" s="16"/>
      <c r="G631" s="257"/>
      <c r="H631" s="29"/>
    </row>
    <row r="632" spans="1:8" x14ac:dyDescent="0.25">
      <c r="A632" s="2" t="s">
        <v>123</v>
      </c>
      <c r="B632" s="75">
        <f t="shared" si="84"/>
        <v>1676.7</v>
      </c>
      <c r="C632" s="184">
        <f t="shared" si="85"/>
        <v>139.66910999999999</v>
      </c>
      <c r="D632" s="161">
        <f t="shared" si="86"/>
        <v>0</v>
      </c>
      <c r="E632" s="16"/>
      <c r="F632" s="16"/>
      <c r="G632" s="257"/>
      <c r="H632" s="29"/>
    </row>
    <row r="633" spans="1:8" x14ac:dyDescent="0.25">
      <c r="A633" s="2" t="s">
        <v>124</v>
      </c>
      <c r="B633" s="75">
        <f t="shared" si="84"/>
        <v>2293.5300000000002</v>
      </c>
      <c r="C633" s="184">
        <f t="shared" si="85"/>
        <v>191.05104900000001</v>
      </c>
      <c r="D633" s="161">
        <f t="shared" si="86"/>
        <v>0</v>
      </c>
      <c r="E633" s="16"/>
      <c r="F633" s="16"/>
      <c r="G633" s="257"/>
      <c r="H633" s="29"/>
    </row>
    <row r="634" spans="1:8" x14ac:dyDescent="0.25">
      <c r="A634" s="2" t="s">
        <v>125</v>
      </c>
      <c r="B634" s="75">
        <f t="shared" si="84"/>
        <v>2580.2399999999998</v>
      </c>
      <c r="C634" s="184">
        <f t="shared" si="85"/>
        <v>214.93399199999999</v>
      </c>
      <c r="D634" s="161">
        <f t="shared" si="86"/>
        <v>0</v>
      </c>
      <c r="E634" s="16"/>
      <c r="F634" s="16"/>
      <c r="G634" s="257"/>
      <c r="H634" s="29"/>
    </row>
    <row r="635" spans="1:8" ht="16.5" thickBot="1" x14ac:dyDescent="0.3">
      <c r="A635" s="8"/>
      <c r="B635" s="75"/>
      <c r="C635" s="185"/>
      <c r="D635" s="165"/>
      <c r="E635" s="16"/>
      <c r="F635" s="16"/>
      <c r="G635" s="257"/>
      <c r="H635" s="29"/>
    </row>
    <row r="636" spans="1:8" x14ac:dyDescent="0.25">
      <c r="A636" s="25"/>
      <c r="B636" s="16"/>
      <c r="C636" s="16"/>
      <c r="D636" s="16"/>
      <c r="E636" s="16"/>
      <c r="F636" s="16"/>
      <c r="G636" s="257"/>
      <c r="H636" s="29"/>
    </row>
    <row r="637" spans="1:8" x14ac:dyDescent="0.25">
      <c r="A637" s="378" t="s">
        <v>20</v>
      </c>
      <c r="B637" s="391" t="s">
        <v>230</v>
      </c>
      <c r="C637" s="385"/>
      <c r="D637" s="386"/>
      <c r="E637" s="386"/>
      <c r="F637" s="386"/>
      <c r="G637" s="410"/>
      <c r="H637" s="29"/>
    </row>
    <row r="638" spans="1:8" x14ac:dyDescent="0.25">
      <c r="A638" s="378"/>
      <c r="B638" s="391"/>
      <c r="C638" s="388"/>
      <c r="D638" s="389"/>
      <c r="E638" s="389"/>
      <c r="F638" s="389"/>
      <c r="G638" s="411"/>
      <c r="H638" s="29"/>
    </row>
    <row r="639" spans="1:8" ht="15.75" customHeight="1" x14ac:dyDescent="0.25">
      <c r="A639" s="25"/>
      <c r="B639" s="16"/>
      <c r="C639" s="16"/>
      <c r="D639" s="16"/>
      <c r="E639" s="16"/>
      <c r="F639" s="16"/>
      <c r="G639" s="257"/>
      <c r="H639" s="29"/>
    </row>
    <row r="640" spans="1:8" x14ac:dyDescent="0.25">
      <c r="A640" s="405" t="s">
        <v>231</v>
      </c>
      <c r="B640" s="406"/>
      <c r="C640" s="406"/>
      <c r="D640" s="406"/>
      <c r="E640" s="406"/>
      <c r="F640" s="406"/>
      <c r="G640" s="407"/>
      <c r="H640" s="29"/>
    </row>
    <row r="641" spans="1:8" ht="28.5" customHeight="1" x14ac:dyDescent="0.25">
      <c r="A641" s="378" t="s">
        <v>17</v>
      </c>
      <c r="B641" s="391" t="s">
        <v>98</v>
      </c>
      <c r="C641" s="385"/>
      <c r="D641" s="386"/>
      <c r="E641" s="386"/>
      <c r="F641" s="387"/>
      <c r="G641" s="258" t="s">
        <v>129</v>
      </c>
      <c r="H641" s="29"/>
    </row>
    <row r="642" spans="1:8" x14ac:dyDescent="0.25">
      <c r="A642" s="412"/>
      <c r="B642" s="413"/>
      <c r="C642" s="414"/>
      <c r="D642" s="415"/>
      <c r="E642" s="415"/>
      <c r="F642" s="416"/>
      <c r="G642" s="280">
        <v>0</v>
      </c>
      <c r="H642" s="29"/>
    </row>
    <row r="643" spans="1:8" x14ac:dyDescent="0.25">
      <c r="A643" s="363" t="s">
        <v>310</v>
      </c>
      <c r="B643" s="364"/>
      <c r="C643" s="364"/>
      <c r="D643" s="364"/>
      <c r="E643" s="364"/>
      <c r="F643" s="364"/>
      <c r="G643" s="365"/>
      <c r="H643" s="29"/>
    </row>
    <row r="644" spans="1:8" ht="38.25" customHeight="1" x14ac:dyDescent="0.25">
      <c r="A644" s="366" t="s">
        <v>311</v>
      </c>
      <c r="B644" s="367"/>
      <c r="C644" s="367"/>
      <c r="D644" s="367"/>
      <c r="E644" s="367"/>
      <c r="F644" s="367"/>
      <c r="G644" s="368"/>
      <c r="H644" s="29"/>
    </row>
    <row r="645" spans="1:8" ht="46.5" customHeight="1" x14ac:dyDescent="0.25">
      <c r="A645" s="369" t="s">
        <v>353</v>
      </c>
      <c r="B645" s="370"/>
      <c r="C645" s="370"/>
      <c r="D645" s="370"/>
      <c r="E645" s="370"/>
      <c r="F645" s="370"/>
      <c r="G645" s="371"/>
      <c r="H645" s="29"/>
    </row>
    <row r="646" spans="1:8" ht="44.25" customHeight="1" x14ac:dyDescent="0.25">
      <c r="A646" s="393" t="s">
        <v>18</v>
      </c>
      <c r="B646" s="472" t="s">
        <v>99</v>
      </c>
      <c r="C646" s="414"/>
      <c r="D646" s="415"/>
      <c r="E646" s="415"/>
      <c r="F646" s="416"/>
      <c r="G646" s="281" t="s">
        <v>129</v>
      </c>
      <c r="H646" s="29"/>
    </row>
    <row r="647" spans="1:8" x14ac:dyDescent="0.25">
      <c r="A647" s="378"/>
      <c r="B647" s="391"/>
      <c r="C647" s="388"/>
      <c r="D647" s="389"/>
      <c r="E647" s="389"/>
      <c r="F647" s="390"/>
      <c r="G647" s="267">
        <v>0</v>
      </c>
      <c r="H647" s="29"/>
    </row>
    <row r="648" spans="1:8" ht="15.75" customHeight="1" thickBot="1" x14ac:dyDescent="0.3">
      <c r="A648" s="25"/>
      <c r="B648" s="16"/>
      <c r="C648" s="16"/>
      <c r="D648" s="16"/>
      <c r="E648" s="16"/>
      <c r="F648" s="16"/>
      <c r="G648" s="257"/>
      <c r="H648" s="29"/>
    </row>
    <row r="649" spans="1:8" ht="32.25" customHeight="1" thickBot="1" x14ac:dyDescent="0.3">
      <c r="A649" s="358" t="s">
        <v>232</v>
      </c>
      <c r="B649" s="359"/>
      <c r="C649" s="359"/>
      <c r="D649" s="359"/>
      <c r="E649" s="359"/>
      <c r="F649" s="359"/>
      <c r="G649" s="360"/>
      <c r="H649" s="275"/>
    </row>
    <row r="650" spans="1:8" ht="16.5" thickBot="1" x14ac:dyDescent="0.3">
      <c r="A650" s="25"/>
      <c r="B650" s="152"/>
      <c r="C650" s="152"/>
      <c r="D650" s="152"/>
      <c r="E650" s="16"/>
      <c r="F650" s="16"/>
      <c r="G650" s="257"/>
      <c r="H650" s="29"/>
    </row>
    <row r="651" spans="1:8" ht="16.5" thickBot="1" x14ac:dyDescent="0.3">
      <c r="A651" s="361" t="s">
        <v>126</v>
      </c>
      <c r="B651" s="358" t="s">
        <v>142</v>
      </c>
      <c r="C651" s="360"/>
      <c r="D651" s="358" t="s">
        <v>233</v>
      </c>
      <c r="E651" s="360"/>
      <c r="F651" s="361" t="s">
        <v>143</v>
      </c>
      <c r="G651" s="257"/>
      <c r="H651" s="29"/>
    </row>
    <row r="652" spans="1:8" ht="16.5" thickBot="1" x14ac:dyDescent="0.3">
      <c r="A652" s="362"/>
      <c r="B652" s="3" t="s">
        <v>234</v>
      </c>
      <c r="C652" s="3" t="s">
        <v>235</v>
      </c>
      <c r="D652" s="3" t="s">
        <v>234</v>
      </c>
      <c r="E652" s="3" t="s">
        <v>235</v>
      </c>
      <c r="F652" s="362"/>
      <c r="G652" s="257"/>
      <c r="H652" s="29"/>
    </row>
    <row r="653" spans="1:8" x14ac:dyDescent="0.25">
      <c r="A653" s="2" t="s">
        <v>118</v>
      </c>
      <c r="B653" s="154">
        <f t="shared" ref="B653:B661" si="87">SUM(C479,C494,C509,C527,C541)</f>
        <v>8.1333905625000007</v>
      </c>
      <c r="C653" s="154">
        <f t="shared" ref="C653:C661" si="88">SUM(C479,C494,C509,C527,C555)</f>
        <v>7.7883268125000003</v>
      </c>
      <c r="D653" s="154">
        <f t="shared" ref="D653:D661" si="89">SUM(D571,C585,D613)</f>
        <v>0</v>
      </c>
      <c r="E653" s="154">
        <f t="shared" ref="E653:E661" si="90">SUM(D571,C599,D627)</f>
        <v>0</v>
      </c>
      <c r="F653" s="154">
        <f t="shared" ref="F653:F661" si="91">$G$642+$G$647</f>
        <v>0</v>
      </c>
      <c r="G653" s="257"/>
      <c r="H653" s="29"/>
    </row>
    <row r="654" spans="1:8" x14ac:dyDescent="0.25">
      <c r="A654" s="2" t="s">
        <v>119</v>
      </c>
      <c r="B654" s="154">
        <f t="shared" si="87"/>
        <v>13.065634448999997</v>
      </c>
      <c r="C654" s="154">
        <f t="shared" si="88"/>
        <v>12.511317428999998</v>
      </c>
      <c r="D654" s="154">
        <f t="shared" si="89"/>
        <v>0</v>
      </c>
      <c r="E654" s="154">
        <f t="shared" si="90"/>
        <v>0</v>
      </c>
      <c r="F654" s="154">
        <f t="shared" si="91"/>
        <v>0</v>
      </c>
      <c r="G654" s="257"/>
      <c r="H654" s="29"/>
    </row>
    <row r="655" spans="1:8" x14ac:dyDescent="0.25">
      <c r="A655" s="2" t="s">
        <v>120</v>
      </c>
      <c r="B655" s="154">
        <f t="shared" si="87"/>
        <v>16.985324783699998</v>
      </c>
      <c r="C655" s="154">
        <f t="shared" si="88"/>
        <v>16.264712657699999</v>
      </c>
      <c r="D655" s="154">
        <f t="shared" si="89"/>
        <v>0</v>
      </c>
      <c r="E655" s="154">
        <f t="shared" si="90"/>
        <v>0</v>
      </c>
      <c r="F655" s="154">
        <f t="shared" si="91"/>
        <v>0</v>
      </c>
      <c r="G655" s="257"/>
      <c r="H655" s="29"/>
    </row>
    <row r="656" spans="1:8" x14ac:dyDescent="0.25">
      <c r="A656" s="2" t="s">
        <v>121</v>
      </c>
      <c r="B656" s="154">
        <f t="shared" si="87"/>
        <v>13.065634448999997</v>
      </c>
      <c r="C656" s="154">
        <f t="shared" si="88"/>
        <v>12.511317428999998</v>
      </c>
      <c r="D656" s="154">
        <f t="shared" si="89"/>
        <v>0</v>
      </c>
      <c r="E656" s="154">
        <f t="shared" si="90"/>
        <v>0</v>
      </c>
      <c r="F656" s="154">
        <f t="shared" si="91"/>
        <v>0</v>
      </c>
      <c r="G656" s="257"/>
      <c r="H656" s="29"/>
    </row>
    <row r="657" spans="1:8" x14ac:dyDescent="0.25">
      <c r="A657" s="2" t="s">
        <v>122</v>
      </c>
      <c r="B657" s="154">
        <f t="shared" si="87"/>
        <v>13.065634448999997</v>
      </c>
      <c r="C657" s="154">
        <f t="shared" si="88"/>
        <v>12.511317428999998</v>
      </c>
      <c r="D657" s="154">
        <f t="shared" si="89"/>
        <v>0</v>
      </c>
      <c r="E657" s="154">
        <f t="shared" si="90"/>
        <v>0</v>
      </c>
      <c r="F657" s="154">
        <f t="shared" si="91"/>
        <v>0</v>
      </c>
      <c r="G657" s="257"/>
      <c r="H657" s="29"/>
    </row>
    <row r="658" spans="1:8" x14ac:dyDescent="0.25">
      <c r="A658" s="2" t="s">
        <v>123</v>
      </c>
      <c r="B658" s="154">
        <f t="shared" si="87"/>
        <v>13.065634448999997</v>
      </c>
      <c r="C658" s="154">
        <f t="shared" si="88"/>
        <v>12.511317428999998</v>
      </c>
      <c r="D658" s="154">
        <f t="shared" si="89"/>
        <v>0</v>
      </c>
      <c r="E658" s="154">
        <f t="shared" si="90"/>
        <v>0</v>
      </c>
      <c r="F658" s="154">
        <f t="shared" si="91"/>
        <v>0</v>
      </c>
      <c r="G658" s="257"/>
      <c r="H658" s="29"/>
    </row>
    <row r="659" spans="1:8" x14ac:dyDescent="0.25">
      <c r="A659" s="2" t="s">
        <v>124</v>
      </c>
      <c r="B659" s="154">
        <f t="shared" si="87"/>
        <v>17.872263719100001</v>
      </c>
      <c r="C659" s="154">
        <f t="shared" si="88"/>
        <v>17.114022701100001</v>
      </c>
      <c r="D659" s="154">
        <f t="shared" si="89"/>
        <v>0</v>
      </c>
      <c r="E659" s="154">
        <f t="shared" si="90"/>
        <v>0</v>
      </c>
      <c r="F659" s="154">
        <f t="shared" si="91"/>
        <v>0</v>
      </c>
      <c r="G659" s="257"/>
      <c r="H659" s="29"/>
    </row>
    <row r="660" spans="1:8" x14ac:dyDescent="0.25">
      <c r="A660" s="2" t="s">
        <v>125</v>
      </c>
      <c r="B660" s="154">
        <f t="shared" si="87"/>
        <v>20.106442792799999</v>
      </c>
      <c r="C660" s="154">
        <f t="shared" si="88"/>
        <v>19.253415448799998</v>
      </c>
      <c r="D660" s="154">
        <f t="shared" si="89"/>
        <v>0</v>
      </c>
      <c r="E660" s="154">
        <f t="shared" si="90"/>
        <v>0</v>
      </c>
      <c r="F660" s="154">
        <f t="shared" si="91"/>
        <v>0</v>
      </c>
      <c r="G660" s="257"/>
      <c r="H660" s="29"/>
    </row>
    <row r="661" spans="1:8" ht="16.5" thickBot="1" x14ac:dyDescent="0.3">
      <c r="A661" s="8"/>
      <c r="B661" s="157">
        <f t="shared" si="87"/>
        <v>0</v>
      </c>
      <c r="C661" s="157">
        <f t="shared" si="88"/>
        <v>0</v>
      </c>
      <c r="D661" s="157">
        <f t="shared" si="89"/>
        <v>0</v>
      </c>
      <c r="E661" s="157">
        <f t="shared" si="90"/>
        <v>0</v>
      </c>
      <c r="F661" s="157">
        <f t="shared" si="91"/>
        <v>0</v>
      </c>
      <c r="G661" s="257"/>
      <c r="H661" s="29"/>
    </row>
    <row r="662" spans="1:8" x14ac:dyDescent="0.25">
      <c r="A662" s="361" t="s">
        <v>126</v>
      </c>
      <c r="B662" s="361" t="s">
        <v>265</v>
      </c>
      <c r="C662" s="361" t="s">
        <v>264</v>
      </c>
      <c r="D662" s="152"/>
      <c r="E662" s="152"/>
      <c r="F662" s="152"/>
      <c r="G662" s="282"/>
      <c r="H662" s="211"/>
    </row>
    <row r="663" spans="1:8" ht="16.5" thickBot="1" x14ac:dyDescent="0.3">
      <c r="A663" s="362"/>
      <c r="B663" s="362"/>
      <c r="C663" s="362"/>
      <c r="D663" s="152"/>
      <c r="E663" s="152"/>
      <c r="F663" s="152"/>
      <c r="G663" s="282"/>
      <c r="H663" s="211"/>
    </row>
    <row r="664" spans="1:8" x14ac:dyDescent="0.25">
      <c r="A664" s="2" t="s">
        <v>118</v>
      </c>
      <c r="B664" s="192">
        <f t="shared" ref="B664:B672" si="92">SUM(B653,D653,F653)</f>
        <v>8.1333905625000007</v>
      </c>
      <c r="C664" s="193">
        <f t="shared" ref="C664:C672" si="93">SUM(C653,E653,F653)</f>
        <v>7.7883268125000003</v>
      </c>
      <c r="D664" s="152"/>
      <c r="E664" s="152"/>
      <c r="F664" s="152"/>
      <c r="G664" s="282"/>
      <c r="H664" s="211"/>
    </row>
    <row r="665" spans="1:8" x14ac:dyDescent="0.25">
      <c r="A665" s="2" t="s">
        <v>119</v>
      </c>
      <c r="B665" s="192">
        <f t="shared" si="92"/>
        <v>13.065634448999997</v>
      </c>
      <c r="C665" s="193">
        <f t="shared" si="93"/>
        <v>12.511317428999998</v>
      </c>
      <c r="D665" s="152"/>
      <c r="E665" s="152"/>
      <c r="F665" s="152"/>
      <c r="G665" s="282"/>
      <c r="H665" s="211"/>
    </row>
    <row r="666" spans="1:8" x14ac:dyDescent="0.25">
      <c r="A666" s="2" t="s">
        <v>120</v>
      </c>
      <c r="B666" s="192">
        <f t="shared" si="92"/>
        <v>16.985324783699998</v>
      </c>
      <c r="C666" s="193">
        <f t="shared" si="93"/>
        <v>16.264712657699999</v>
      </c>
      <c r="D666" s="152"/>
      <c r="E666" s="152"/>
      <c r="F666" s="152"/>
      <c r="G666" s="282"/>
      <c r="H666" s="211"/>
    </row>
    <row r="667" spans="1:8" x14ac:dyDescent="0.25">
      <c r="A667" s="2" t="s">
        <v>121</v>
      </c>
      <c r="B667" s="192">
        <f t="shared" si="92"/>
        <v>13.065634448999997</v>
      </c>
      <c r="C667" s="193">
        <f t="shared" si="93"/>
        <v>12.511317428999998</v>
      </c>
      <c r="D667" s="152"/>
      <c r="E667" s="152"/>
      <c r="F667" s="152"/>
      <c r="G667" s="282"/>
      <c r="H667" s="211"/>
    </row>
    <row r="668" spans="1:8" x14ac:dyDescent="0.25">
      <c r="A668" s="2" t="s">
        <v>122</v>
      </c>
      <c r="B668" s="192">
        <f t="shared" si="92"/>
        <v>13.065634448999997</v>
      </c>
      <c r="C668" s="193">
        <f t="shared" si="93"/>
        <v>12.511317428999998</v>
      </c>
      <c r="D668" s="152"/>
      <c r="E668" s="152"/>
      <c r="F668" s="152"/>
      <c r="G668" s="282"/>
      <c r="H668" s="211"/>
    </row>
    <row r="669" spans="1:8" x14ac:dyDescent="0.25">
      <c r="A669" s="2" t="s">
        <v>123</v>
      </c>
      <c r="B669" s="192">
        <f t="shared" si="92"/>
        <v>13.065634448999997</v>
      </c>
      <c r="C669" s="193">
        <f t="shared" si="93"/>
        <v>12.511317428999998</v>
      </c>
      <c r="D669" s="152"/>
      <c r="E669" s="152"/>
      <c r="F669" s="152"/>
      <c r="G669" s="282"/>
      <c r="H669" s="211"/>
    </row>
    <row r="670" spans="1:8" x14ac:dyDescent="0.25">
      <c r="A670" s="2" t="s">
        <v>124</v>
      </c>
      <c r="B670" s="192">
        <f t="shared" si="92"/>
        <v>17.872263719100001</v>
      </c>
      <c r="C670" s="193">
        <f t="shared" si="93"/>
        <v>17.114022701100001</v>
      </c>
      <c r="D670" s="152"/>
      <c r="E670" s="152"/>
      <c r="F670" s="152"/>
      <c r="G670" s="282"/>
      <c r="H670" s="211"/>
    </row>
    <row r="671" spans="1:8" x14ac:dyDescent="0.25">
      <c r="A671" s="2" t="s">
        <v>125</v>
      </c>
      <c r="B671" s="192">
        <f t="shared" si="92"/>
        <v>20.106442792799999</v>
      </c>
      <c r="C671" s="193">
        <f t="shared" si="93"/>
        <v>19.253415448799998</v>
      </c>
      <c r="D671" s="152"/>
      <c r="E671" s="152"/>
      <c r="F671" s="152"/>
      <c r="G671" s="282"/>
      <c r="H671" s="1"/>
    </row>
    <row r="672" spans="1:8" ht="16.5" thickBot="1" x14ac:dyDescent="0.3">
      <c r="A672" s="8"/>
      <c r="B672" s="194">
        <f t="shared" si="92"/>
        <v>0</v>
      </c>
      <c r="C672" s="195">
        <f t="shared" si="93"/>
        <v>0</v>
      </c>
      <c r="D672" s="283"/>
      <c r="E672" s="283"/>
      <c r="F672" s="283"/>
      <c r="G672" s="284"/>
      <c r="H672" s="1"/>
    </row>
    <row r="673" spans="1:8" ht="15.75" customHeight="1" thickBot="1" x14ac:dyDescent="0.3">
      <c r="A673" s="25"/>
      <c r="B673" s="16"/>
      <c r="C673" s="16"/>
      <c r="D673" s="16"/>
      <c r="E673" s="16"/>
      <c r="F673" s="16"/>
      <c r="G673" s="16"/>
      <c r="H673" s="1"/>
    </row>
    <row r="674" spans="1:8" ht="15.75" customHeight="1" x14ac:dyDescent="0.25">
      <c r="A674" s="351" t="s">
        <v>102</v>
      </c>
      <c r="B674" s="352"/>
      <c r="C674" s="352"/>
      <c r="D674" s="352"/>
      <c r="E674" s="352"/>
      <c r="F674" s="352"/>
      <c r="G674" s="353"/>
      <c r="H674" s="1"/>
    </row>
    <row r="675" spans="1:8" x14ac:dyDescent="0.25">
      <c r="A675" s="366"/>
      <c r="B675" s="367"/>
      <c r="C675" s="367"/>
      <c r="D675" s="367"/>
      <c r="E675" s="367"/>
      <c r="F675" s="367"/>
      <c r="G675" s="368"/>
      <c r="H675" s="1"/>
    </row>
    <row r="676" spans="1:8" x14ac:dyDescent="0.25">
      <c r="A676" s="378" t="s">
        <v>17</v>
      </c>
      <c r="B676" s="391" t="s">
        <v>330</v>
      </c>
      <c r="C676" s="385" t="s">
        <v>331</v>
      </c>
      <c r="D676" s="387"/>
      <c r="E676" s="230" t="s">
        <v>516</v>
      </c>
      <c r="F676" s="230" t="s">
        <v>517</v>
      </c>
      <c r="G676" s="258" t="s">
        <v>392</v>
      </c>
      <c r="H676" s="1"/>
    </row>
    <row r="677" spans="1:8" x14ac:dyDescent="0.25">
      <c r="A677" s="378"/>
      <c r="B677" s="391"/>
      <c r="C677" s="388"/>
      <c r="D677" s="390"/>
      <c r="E677" s="237">
        <v>173.63</v>
      </c>
      <c r="F677" s="237">
        <v>1</v>
      </c>
      <c r="G677" s="286">
        <f>E677*F677</f>
        <v>173.63</v>
      </c>
      <c r="H677" s="1"/>
    </row>
    <row r="678" spans="1:8" ht="35.25" customHeight="1" x14ac:dyDescent="0.25">
      <c r="A678" s="366" t="s">
        <v>518</v>
      </c>
      <c r="B678" s="367"/>
      <c r="C678" s="367"/>
      <c r="D678" s="367"/>
      <c r="E678" s="367"/>
      <c r="F678" s="367"/>
      <c r="G678" s="368"/>
      <c r="H678" s="1"/>
    </row>
    <row r="679" spans="1:8" ht="16.5" thickBot="1" x14ac:dyDescent="0.3">
      <c r="A679" s="366" t="s">
        <v>329</v>
      </c>
      <c r="B679" s="367"/>
      <c r="C679" s="367"/>
      <c r="D679" s="367"/>
      <c r="E679" s="367"/>
      <c r="F679" s="367"/>
      <c r="G679" s="368"/>
      <c r="H679" s="1"/>
    </row>
    <row r="680" spans="1:8" ht="16.5" thickBot="1" x14ac:dyDescent="0.3">
      <c r="A680" s="84" t="s">
        <v>126</v>
      </c>
      <c r="B680" s="3" t="s">
        <v>236</v>
      </c>
      <c r="C680" s="16"/>
      <c r="D680" s="16"/>
      <c r="E680" s="16"/>
      <c r="F680" s="16"/>
      <c r="G680" s="257"/>
      <c r="H680" s="1"/>
    </row>
    <row r="681" spans="1:8" x14ac:dyDescent="0.25">
      <c r="A681" s="2" t="s">
        <v>118</v>
      </c>
      <c r="B681" s="161">
        <f>$G$677</f>
        <v>173.63</v>
      </c>
      <c r="C681" s="16"/>
      <c r="D681" s="16"/>
      <c r="E681" s="16"/>
      <c r="F681" s="16"/>
      <c r="G681" s="257"/>
      <c r="H681" s="1"/>
    </row>
    <row r="682" spans="1:8" x14ac:dyDescent="0.25">
      <c r="A682" s="2" t="s">
        <v>119</v>
      </c>
      <c r="B682" s="161">
        <f t="shared" ref="B682:B688" si="94">$G$677</f>
        <v>173.63</v>
      </c>
      <c r="C682" s="16"/>
      <c r="D682" s="16"/>
      <c r="E682" s="16"/>
      <c r="F682" s="16"/>
      <c r="G682" s="257"/>
      <c r="H682" s="1"/>
    </row>
    <row r="683" spans="1:8" x14ac:dyDescent="0.25">
      <c r="A683" s="2" t="s">
        <v>120</v>
      </c>
      <c r="B683" s="161">
        <f t="shared" si="94"/>
        <v>173.63</v>
      </c>
      <c r="C683" s="16"/>
      <c r="D683" s="16"/>
      <c r="E683" s="16"/>
      <c r="F683" s="16"/>
      <c r="G683" s="257"/>
      <c r="H683" s="1"/>
    </row>
    <row r="684" spans="1:8" x14ac:dyDescent="0.25">
      <c r="A684" s="2" t="s">
        <v>121</v>
      </c>
      <c r="B684" s="161">
        <f t="shared" si="94"/>
        <v>173.63</v>
      </c>
      <c r="C684" s="16"/>
      <c r="D684" s="16"/>
      <c r="E684" s="16"/>
      <c r="F684" s="16"/>
      <c r="G684" s="257"/>
      <c r="H684" s="1"/>
    </row>
    <row r="685" spans="1:8" x14ac:dyDescent="0.25">
      <c r="A685" s="2" t="s">
        <v>122</v>
      </c>
      <c r="B685" s="161">
        <f t="shared" si="94"/>
        <v>173.63</v>
      </c>
      <c r="C685" s="16"/>
      <c r="D685" s="16"/>
      <c r="E685" s="16"/>
      <c r="F685" s="16"/>
      <c r="G685" s="257"/>
      <c r="H685" s="1"/>
    </row>
    <row r="686" spans="1:8" x14ac:dyDescent="0.25">
      <c r="A686" s="2" t="s">
        <v>123</v>
      </c>
      <c r="B686" s="161">
        <f t="shared" si="94"/>
        <v>173.63</v>
      </c>
      <c r="C686" s="16"/>
      <c r="D686" s="16"/>
      <c r="E686" s="16"/>
      <c r="F686" s="16"/>
      <c r="G686" s="257"/>
      <c r="H686" s="1"/>
    </row>
    <row r="687" spans="1:8" x14ac:dyDescent="0.25">
      <c r="A687" s="2" t="s">
        <v>124</v>
      </c>
      <c r="B687" s="161">
        <f t="shared" si="94"/>
        <v>173.63</v>
      </c>
      <c r="C687" s="16"/>
      <c r="D687" s="16"/>
      <c r="E687" s="16"/>
      <c r="F687" s="16"/>
      <c r="G687" s="257"/>
      <c r="H687" s="1"/>
    </row>
    <row r="688" spans="1:8" x14ac:dyDescent="0.25">
      <c r="A688" s="2" t="s">
        <v>125</v>
      </c>
      <c r="B688" s="161">
        <f t="shared" si="94"/>
        <v>173.63</v>
      </c>
      <c r="C688" s="16"/>
      <c r="D688" s="16"/>
      <c r="E688" s="16"/>
      <c r="F688" s="16"/>
      <c r="G688" s="257"/>
      <c r="H688" s="1"/>
    </row>
    <row r="689" spans="1:8" ht="16.5" thickBot="1" x14ac:dyDescent="0.3">
      <c r="A689" s="8"/>
      <c r="B689" s="165"/>
      <c r="C689" s="16"/>
      <c r="D689" s="16"/>
      <c r="E689" s="16"/>
      <c r="F689" s="16"/>
      <c r="G689" s="257"/>
      <c r="H689" s="1"/>
    </row>
    <row r="690" spans="1:8" x14ac:dyDescent="0.25">
      <c r="A690" s="25"/>
      <c r="B690" s="16"/>
      <c r="C690" s="16"/>
      <c r="D690" s="16"/>
      <c r="E690" s="16"/>
      <c r="F690" s="16"/>
      <c r="G690" s="257"/>
      <c r="H690" s="1"/>
    </row>
    <row r="691" spans="1:8" x14ac:dyDescent="0.25">
      <c r="A691" s="378" t="s">
        <v>532</v>
      </c>
      <c r="B691" s="391" t="s">
        <v>328</v>
      </c>
      <c r="C691" s="385" t="s">
        <v>332</v>
      </c>
      <c r="D691" s="387"/>
      <c r="E691" s="230" t="s">
        <v>516</v>
      </c>
      <c r="F691" s="230" t="s">
        <v>517</v>
      </c>
      <c r="G691" s="258" t="s">
        <v>392</v>
      </c>
      <c r="H691" s="1"/>
    </row>
    <row r="692" spans="1:8" x14ac:dyDescent="0.25">
      <c r="A692" s="378"/>
      <c r="B692" s="391"/>
      <c r="C692" s="388"/>
      <c r="D692" s="390"/>
      <c r="E692" s="237">
        <v>90.03</v>
      </c>
      <c r="F692" s="237">
        <v>1</v>
      </c>
      <c r="G692" s="286">
        <f>E692*F692</f>
        <v>90.03</v>
      </c>
      <c r="H692" s="1"/>
    </row>
    <row r="693" spans="1:8" ht="46.5" customHeight="1" x14ac:dyDescent="0.25">
      <c r="A693" s="366" t="s">
        <v>519</v>
      </c>
      <c r="B693" s="367"/>
      <c r="C693" s="367"/>
      <c r="D693" s="367"/>
      <c r="E693" s="367"/>
      <c r="F693" s="367"/>
      <c r="G693" s="368"/>
      <c r="H693" s="1"/>
    </row>
    <row r="694" spans="1:8" x14ac:dyDescent="0.25">
      <c r="A694" s="366" t="s">
        <v>329</v>
      </c>
      <c r="B694" s="367"/>
      <c r="C694" s="367"/>
      <c r="D694" s="367"/>
      <c r="E694" s="367"/>
      <c r="F694" s="367"/>
      <c r="G694" s="368"/>
      <c r="H694" s="29"/>
    </row>
    <row r="695" spans="1:8" ht="16.5" thickBot="1" x14ac:dyDescent="0.3">
      <c r="A695" s="366" t="s">
        <v>434</v>
      </c>
      <c r="B695" s="367"/>
      <c r="C695" s="367"/>
      <c r="D695" s="367"/>
      <c r="E695" s="367"/>
      <c r="F695" s="367"/>
      <c r="G695" s="368"/>
      <c r="H695" s="29"/>
    </row>
    <row r="696" spans="1:8" ht="16.5" thickBot="1" x14ac:dyDescent="0.3">
      <c r="A696" s="84" t="s">
        <v>126</v>
      </c>
      <c r="B696" s="3" t="s">
        <v>445</v>
      </c>
      <c r="C696" s="16"/>
      <c r="D696" s="16"/>
      <c r="E696" s="16"/>
      <c r="F696" s="16"/>
      <c r="G696" s="257"/>
      <c r="H696" s="29"/>
    </row>
    <row r="697" spans="1:8" x14ac:dyDescent="0.25">
      <c r="A697" s="2" t="s">
        <v>118</v>
      </c>
      <c r="B697" s="161">
        <f>$G$692</f>
        <v>90.03</v>
      </c>
      <c r="C697" s="16"/>
      <c r="D697" s="16"/>
      <c r="E697" s="16"/>
      <c r="F697" s="16"/>
      <c r="G697" s="257"/>
      <c r="H697" s="29"/>
    </row>
    <row r="698" spans="1:8" x14ac:dyDescent="0.25">
      <c r="A698" s="2" t="s">
        <v>119</v>
      </c>
      <c r="B698" s="161">
        <f t="shared" ref="B698:B702" si="95">$G$692</f>
        <v>90.03</v>
      </c>
      <c r="C698" s="16"/>
      <c r="D698" s="16"/>
      <c r="E698" s="16"/>
      <c r="F698" s="16"/>
      <c r="G698" s="257"/>
      <c r="H698" s="29"/>
    </row>
    <row r="699" spans="1:8" x14ac:dyDescent="0.25">
      <c r="A699" s="2" t="s">
        <v>120</v>
      </c>
      <c r="B699" s="161">
        <f t="shared" si="95"/>
        <v>90.03</v>
      </c>
      <c r="C699" s="16"/>
      <c r="D699" s="16"/>
      <c r="E699" s="16"/>
      <c r="F699" s="16"/>
      <c r="G699" s="257"/>
      <c r="H699" s="29"/>
    </row>
    <row r="700" spans="1:8" x14ac:dyDescent="0.25">
      <c r="A700" s="2" t="s">
        <v>121</v>
      </c>
      <c r="B700" s="161">
        <f t="shared" si="95"/>
        <v>90.03</v>
      </c>
      <c r="C700" s="16"/>
      <c r="D700" s="16"/>
      <c r="E700" s="16"/>
      <c r="F700" s="16"/>
      <c r="G700" s="257"/>
      <c r="H700" s="29"/>
    </row>
    <row r="701" spans="1:8" x14ac:dyDescent="0.25">
      <c r="A701" s="2" t="s">
        <v>122</v>
      </c>
      <c r="B701" s="161">
        <f t="shared" si="95"/>
        <v>90.03</v>
      </c>
      <c r="C701" s="16"/>
      <c r="D701" s="16"/>
      <c r="E701" s="16"/>
      <c r="F701" s="16"/>
      <c r="G701" s="257"/>
      <c r="H701" s="29"/>
    </row>
    <row r="702" spans="1:8" x14ac:dyDescent="0.25">
      <c r="A702" s="2" t="s">
        <v>123</v>
      </c>
      <c r="B702" s="161">
        <f t="shared" si="95"/>
        <v>90.03</v>
      </c>
      <c r="C702" s="16"/>
      <c r="D702" s="16"/>
      <c r="E702" s="16"/>
      <c r="F702" s="16"/>
      <c r="G702" s="257"/>
      <c r="H702" s="29"/>
    </row>
    <row r="703" spans="1:8" x14ac:dyDescent="0.25">
      <c r="A703" s="2" t="s">
        <v>124</v>
      </c>
      <c r="B703" s="196" t="s">
        <v>435</v>
      </c>
      <c r="C703" s="229"/>
      <c r="D703" s="83"/>
      <c r="E703" s="16"/>
      <c r="F703" s="16"/>
      <c r="G703" s="257"/>
      <c r="H703" s="29"/>
    </row>
    <row r="704" spans="1:8" x14ac:dyDescent="0.25">
      <c r="A704" s="2" t="s">
        <v>125</v>
      </c>
      <c r="B704" s="196" t="s">
        <v>435</v>
      </c>
      <c r="C704" s="16"/>
      <c r="D704" s="16"/>
      <c r="E704" s="16"/>
      <c r="F704" s="16"/>
      <c r="G704" s="257"/>
      <c r="H704" s="29"/>
    </row>
    <row r="705" spans="1:8" ht="16.5" thickBot="1" x14ac:dyDescent="0.3">
      <c r="A705" s="8"/>
      <c r="B705" s="165"/>
      <c r="C705" s="16"/>
      <c r="D705" s="16"/>
      <c r="E705" s="16"/>
      <c r="F705" s="16"/>
      <c r="G705" s="257"/>
      <c r="H705" s="29"/>
    </row>
    <row r="706" spans="1:8" x14ac:dyDescent="0.25">
      <c r="A706" s="25"/>
      <c r="B706" s="16"/>
      <c r="C706" s="16"/>
      <c r="D706" s="16"/>
      <c r="E706" s="16"/>
      <c r="F706" s="16"/>
      <c r="G706" s="257"/>
      <c r="H706" s="29"/>
    </row>
    <row r="707" spans="1:8" ht="31.5" x14ac:dyDescent="0.25">
      <c r="A707" s="378" t="s">
        <v>533</v>
      </c>
      <c r="B707" s="391" t="s">
        <v>436</v>
      </c>
      <c r="C707" s="392" t="s">
        <v>447</v>
      </c>
      <c r="D707" s="392"/>
      <c r="E707" s="392"/>
      <c r="F707" s="392"/>
      <c r="G707" s="258" t="s">
        <v>446</v>
      </c>
      <c r="H707" s="29"/>
    </row>
    <row r="708" spans="1:8" x14ac:dyDescent="0.25">
      <c r="A708" s="378"/>
      <c r="B708" s="391"/>
      <c r="C708" s="392"/>
      <c r="D708" s="392"/>
      <c r="E708" s="392"/>
      <c r="F708" s="392"/>
      <c r="G708" s="265">
        <v>3</v>
      </c>
      <c r="H708" s="29"/>
    </row>
    <row r="709" spans="1:8" ht="15.75" customHeight="1" x14ac:dyDescent="0.25">
      <c r="A709" s="366" t="s">
        <v>437</v>
      </c>
      <c r="B709" s="367"/>
      <c r="C709" s="367"/>
      <c r="D709" s="367"/>
      <c r="E709" s="367"/>
      <c r="F709" s="367"/>
      <c r="G709" s="368"/>
      <c r="H709" s="29"/>
    </row>
    <row r="710" spans="1:8" ht="15.75" customHeight="1" thickBot="1" x14ac:dyDescent="0.3">
      <c r="A710" s="25"/>
      <c r="B710" s="16"/>
      <c r="C710" s="16"/>
      <c r="D710" s="16"/>
      <c r="E710" s="16"/>
      <c r="F710" s="16"/>
      <c r="G710" s="257"/>
      <c r="H710" s="29"/>
    </row>
    <row r="711" spans="1:8" ht="15.75" customHeight="1" thickBot="1" x14ac:dyDescent="0.3">
      <c r="A711" s="167" t="s">
        <v>433</v>
      </c>
      <c r="B711" s="167" t="s">
        <v>430</v>
      </c>
      <c r="C711" s="167" t="s">
        <v>432</v>
      </c>
      <c r="D711" s="167" t="s">
        <v>438</v>
      </c>
      <c r="E711" s="167" t="s">
        <v>439</v>
      </c>
      <c r="F711" s="3" t="s">
        <v>440</v>
      </c>
      <c r="G711" s="257"/>
      <c r="H711" s="16"/>
    </row>
    <row r="712" spans="1:8" ht="15.75" customHeight="1" x14ac:dyDescent="0.25">
      <c r="A712" s="330" t="s">
        <v>441</v>
      </c>
      <c r="B712" s="331" t="s">
        <v>448</v>
      </c>
      <c r="C712" s="331" t="s">
        <v>431</v>
      </c>
      <c r="D712" s="332">
        <v>4.87</v>
      </c>
      <c r="E712" s="333">
        <v>3</v>
      </c>
      <c r="F712" s="334">
        <f>D712*E712</f>
        <v>14.61</v>
      </c>
      <c r="G712" s="257"/>
      <c r="H712" s="16"/>
    </row>
    <row r="713" spans="1:8" ht="15.75" customHeight="1" x14ac:dyDescent="0.25">
      <c r="A713" s="320" t="s">
        <v>442</v>
      </c>
      <c r="B713" s="335" t="s">
        <v>449</v>
      </c>
      <c r="C713" s="335" t="s">
        <v>454</v>
      </c>
      <c r="D713" s="302">
        <v>23.9</v>
      </c>
      <c r="E713" s="322">
        <v>3</v>
      </c>
      <c r="F713" s="334">
        <f t="shared" ref="F713:F718" si="96">D713*E713</f>
        <v>71.699999999999989</v>
      </c>
      <c r="G713" s="257"/>
      <c r="H713" s="16"/>
    </row>
    <row r="714" spans="1:8" ht="63" x14ac:dyDescent="0.25">
      <c r="A714" s="320" t="s">
        <v>455</v>
      </c>
      <c r="B714" s="335" t="s">
        <v>451</v>
      </c>
      <c r="C714" s="335" t="s">
        <v>419</v>
      </c>
      <c r="D714" s="302">
        <v>364</v>
      </c>
      <c r="E714" s="322">
        <v>3</v>
      </c>
      <c r="F714" s="334">
        <f t="shared" si="96"/>
        <v>1092</v>
      </c>
      <c r="G714" s="257"/>
      <c r="H714" s="16"/>
    </row>
    <row r="715" spans="1:8" ht="15.75" customHeight="1" x14ac:dyDescent="0.25">
      <c r="A715" s="320" t="s">
        <v>443</v>
      </c>
      <c r="B715" s="335" t="s">
        <v>449</v>
      </c>
      <c r="C715" s="335" t="s">
        <v>452</v>
      </c>
      <c r="D715" s="302">
        <v>19.8</v>
      </c>
      <c r="E715" s="322">
        <v>3</v>
      </c>
      <c r="F715" s="334">
        <f t="shared" si="96"/>
        <v>59.400000000000006</v>
      </c>
      <c r="G715" s="257"/>
      <c r="H715" s="16"/>
    </row>
    <row r="716" spans="1:8" ht="47.25" x14ac:dyDescent="0.25">
      <c r="A716" s="320" t="s">
        <v>456</v>
      </c>
      <c r="B716" s="335" t="s">
        <v>451</v>
      </c>
      <c r="C716" s="335" t="s">
        <v>419</v>
      </c>
      <c r="D716" s="302">
        <v>1259</v>
      </c>
      <c r="E716" s="322">
        <v>2</v>
      </c>
      <c r="F716" s="334">
        <f t="shared" si="96"/>
        <v>2518</v>
      </c>
      <c r="G716" s="257"/>
      <c r="H716" s="16"/>
    </row>
    <row r="717" spans="1:8" ht="15.75" customHeight="1" x14ac:dyDescent="0.25">
      <c r="A717" s="336" t="s">
        <v>457</v>
      </c>
      <c r="B717" s="335" t="s">
        <v>451</v>
      </c>
      <c r="C717" s="335" t="s">
        <v>419</v>
      </c>
      <c r="D717" s="337">
        <v>643.1</v>
      </c>
      <c r="E717" s="338">
        <v>2</v>
      </c>
      <c r="F717" s="334">
        <f t="shared" si="96"/>
        <v>1286.2</v>
      </c>
      <c r="G717" s="257"/>
      <c r="H717" s="16"/>
    </row>
    <row r="718" spans="1:8" ht="63.75" thickBot="1" x14ac:dyDescent="0.3">
      <c r="A718" s="321" t="s">
        <v>458</v>
      </c>
      <c r="B718" s="339" t="s">
        <v>451</v>
      </c>
      <c r="C718" s="339" t="s">
        <v>419</v>
      </c>
      <c r="D718" s="340">
        <v>164</v>
      </c>
      <c r="E718" s="323">
        <v>2</v>
      </c>
      <c r="F718" s="145">
        <f t="shared" si="96"/>
        <v>328</v>
      </c>
      <c r="G718" s="257"/>
      <c r="H718" s="16"/>
    </row>
    <row r="719" spans="1:8" ht="15.75" customHeight="1" thickBot="1" x14ac:dyDescent="0.3">
      <c r="A719" s="279"/>
      <c r="B719" s="79"/>
      <c r="C719" s="16"/>
      <c r="D719" s="16"/>
      <c r="E719" s="16"/>
      <c r="F719" s="16"/>
      <c r="G719" s="257"/>
      <c r="H719" s="29"/>
    </row>
    <row r="720" spans="1:8" ht="15.75" customHeight="1" thickBot="1" x14ac:dyDescent="0.3">
      <c r="A720" s="84" t="s">
        <v>126</v>
      </c>
      <c r="B720" s="3" t="s">
        <v>237</v>
      </c>
      <c r="C720" s="16"/>
      <c r="D720" s="16"/>
      <c r="E720" s="16"/>
      <c r="F720" s="16"/>
      <c r="G720" s="257"/>
      <c r="H720" s="29"/>
    </row>
    <row r="721" spans="1:8" ht="15.75" customHeight="1" x14ac:dyDescent="0.25">
      <c r="A721" s="2" t="s">
        <v>124</v>
      </c>
      <c r="B721" s="196">
        <f>(SUM($F$712:$F$718)/$G$708)/12</f>
        <v>149.16416666666666</v>
      </c>
      <c r="C721" s="16"/>
      <c r="D721" s="16"/>
      <c r="E721" s="16"/>
      <c r="F721" s="16"/>
      <c r="G721" s="257"/>
      <c r="H721" s="29"/>
    </row>
    <row r="722" spans="1:8" ht="15.75" customHeight="1" thickBot="1" x14ac:dyDescent="0.3">
      <c r="A722" s="20" t="s">
        <v>125</v>
      </c>
      <c r="B722" s="197">
        <f>(SUM($F$712:$F$718)/$G$708)/12</f>
        <v>149.16416666666666</v>
      </c>
      <c r="C722" s="16"/>
      <c r="D722" s="16"/>
      <c r="E722" s="16"/>
      <c r="F722" s="16"/>
      <c r="G722" s="257"/>
      <c r="H722" s="29"/>
    </row>
    <row r="723" spans="1:8" ht="15.75" customHeight="1" x14ac:dyDescent="0.25">
      <c r="A723" s="25"/>
      <c r="B723" s="16"/>
      <c r="C723" s="16"/>
      <c r="D723" s="16"/>
      <c r="E723" s="16"/>
      <c r="F723" s="16"/>
      <c r="G723" s="257"/>
      <c r="H723" s="29"/>
    </row>
    <row r="724" spans="1:8" ht="15.75" customHeight="1" x14ac:dyDescent="0.25">
      <c r="A724" s="464" t="s">
        <v>19</v>
      </c>
      <c r="B724" s="465" t="s">
        <v>530</v>
      </c>
      <c r="C724" s="466" t="s">
        <v>528</v>
      </c>
      <c r="D724" s="467"/>
      <c r="E724" s="467"/>
      <c r="F724" s="467"/>
      <c r="G724" s="468"/>
      <c r="H724" s="29"/>
    </row>
    <row r="725" spans="1:8" ht="15.75" customHeight="1" x14ac:dyDescent="0.25">
      <c r="A725" s="464"/>
      <c r="B725" s="465"/>
      <c r="C725" s="469"/>
      <c r="D725" s="470"/>
      <c r="E725" s="470"/>
      <c r="F725" s="470"/>
      <c r="G725" s="471"/>
      <c r="H725" s="29"/>
    </row>
    <row r="726" spans="1:8" ht="15.75" customHeight="1" x14ac:dyDescent="0.25">
      <c r="A726" s="326"/>
      <c r="B726" s="325"/>
      <c r="C726" s="325"/>
      <c r="D726" s="325"/>
      <c r="E726" s="325"/>
      <c r="F726" s="325"/>
      <c r="G726" s="325"/>
      <c r="H726" s="29"/>
    </row>
    <row r="727" spans="1:8" ht="15.75" customHeight="1" x14ac:dyDescent="0.25">
      <c r="A727" s="341" t="s">
        <v>433</v>
      </c>
      <c r="B727" s="341" t="s">
        <v>430</v>
      </c>
      <c r="C727" s="341" t="s">
        <v>432</v>
      </c>
      <c r="D727" s="341" t="s">
        <v>438</v>
      </c>
      <c r="E727" s="341" t="s">
        <v>439</v>
      </c>
      <c r="F727" s="341" t="s">
        <v>440</v>
      </c>
      <c r="G727" s="341" t="s">
        <v>529</v>
      </c>
      <c r="H727" s="29"/>
    </row>
    <row r="728" spans="1:8" ht="15.75" customHeight="1" x14ac:dyDescent="0.25">
      <c r="A728" s="322" t="s">
        <v>444</v>
      </c>
      <c r="B728" s="322" t="s">
        <v>450</v>
      </c>
      <c r="C728" s="322" t="s">
        <v>453</v>
      </c>
      <c r="D728" s="302">
        <v>2379.83</v>
      </c>
      <c r="E728" s="329">
        <v>1</v>
      </c>
      <c r="F728" s="327">
        <f>D728*E728</f>
        <v>2379.83</v>
      </c>
      <c r="G728" s="327">
        <f>(F728/C23)/12</f>
        <v>14.165654761904761</v>
      </c>
      <c r="H728" s="29"/>
    </row>
    <row r="729" spans="1:8" ht="15.75" customHeight="1" x14ac:dyDescent="0.25">
      <c r="A729" s="326"/>
      <c r="B729" s="325"/>
      <c r="C729" s="325"/>
      <c r="D729" s="325"/>
      <c r="E729" s="325"/>
      <c r="F729" s="325"/>
      <c r="G729" s="325"/>
      <c r="H729" s="29"/>
    </row>
    <row r="730" spans="1:8" ht="15.75" customHeight="1" x14ac:dyDescent="0.25">
      <c r="A730" s="25"/>
      <c r="B730" s="16"/>
      <c r="C730" s="16"/>
      <c r="D730" s="16"/>
      <c r="E730" s="16"/>
      <c r="F730" s="16"/>
      <c r="G730" s="257"/>
      <c r="H730" s="29"/>
    </row>
    <row r="731" spans="1:8" x14ac:dyDescent="0.25">
      <c r="A731" s="348" t="s">
        <v>238</v>
      </c>
      <c r="B731" s="349"/>
      <c r="C731" s="349"/>
      <c r="D731" s="349"/>
      <c r="E731" s="349"/>
      <c r="F731" s="349"/>
      <c r="G731" s="357"/>
      <c r="H731" s="29"/>
    </row>
    <row r="732" spans="1:8" ht="16.5" thickBot="1" x14ac:dyDescent="0.3">
      <c r="A732" s="25"/>
      <c r="B732" s="152"/>
      <c r="C732" s="152"/>
      <c r="D732" s="152"/>
      <c r="E732" s="16"/>
      <c r="F732" s="16"/>
      <c r="G732" s="257"/>
      <c r="H732" s="29"/>
    </row>
    <row r="733" spans="1:8" ht="16.5" thickBot="1" x14ac:dyDescent="0.3">
      <c r="A733" s="3" t="s">
        <v>126</v>
      </c>
      <c r="B733" s="3" t="str">
        <f>A676</f>
        <v>A</v>
      </c>
      <c r="C733" s="86" t="str">
        <f>A691</f>
        <v>B.1</v>
      </c>
      <c r="D733" s="3" t="s">
        <v>533</v>
      </c>
      <c r="E733" s="319" t="s">
        <v>19</v>
      </c>
      <c r="F733" s="3" t="s">
        <v>239</v>
      </c>
      <c r="G733" s="225"/>
      <c r="H733" s="29"/>
    </row>
    <row r="734" spans="1:8" x14ac:dyDescent="0.25">
      <c r="A734" s="2" t="s">
        <v>118</v>
      </c>
      <c r="B734" s="154">
        <f t="shared" ref="B734:B741" si="97">B681</f>
        <v>173.63</v>
      </c>
      <c r="C734" s="198">
        <f t="shared" ref="C734:C741" si="98">B697</f>
        <v>90.03</v>
      </c>
      <c r="D734" s="198">
        <v>0</v>
      </c>
      <c r="E734" s="198">
        <f>$G$728</f>
        <v>14.165654761904761</v>
      </c>
      <c r="F734" s="144">
        <f>SUM(B734:E734)</f>
        <v>277.82565476190473</v>
      </c>
      <c r="G734" s="225"/>
      <c r="H734" s="29"/>
    </row>
    <row r="735" spans="1:8" x14ac:dyDescent="0.25">
      <c r="A735" s="2" t="s">
        <v>119</v>
      </c>
      <c r="B735" s="154">
        <f t="shared" si="97"/>
        <v>173.63</v>
      </c>
      <c r="C735" s="198">
        <f t="shared" si="98"/>
        <v>90.03</v>
      </c>
      <c r="D735" s="198">
        <v>0</v>
      </c>
      <c r="E735" s="198">
        <f t="shared" ref="E735:E741" si="99">$G$728</f>
        <v>14.165654761904761</v>
      </c>
      <c r="F735" s="144">
        <f t="shared" ref="F735:F740" si="100">SUM(B735:E735)</f>
        <v>277.82565476190473</v>
      </c>
      <c r="G735" s="225"/>
      <c r="H735" s="29"/>
    </row>
    <row r="736" spans="1:8" x14ac:dyDescent="0.25">
      <c r="A736" s="2" t="s">
        <v>120</v>
      </c>
      <c r="B736" s="154">
        <f t="shared" si="97"/>
        <v>173.63</v>
      </c>
      <c r="C736" s="198">
        <f t="shared" si="98"/>
        <v>90.03</v>
      </c>
      <c r="D736" s="198">
        <v>0</v>
      </c>
      <c r="E736" s="198">
        <f t="shared" si="99"/>
        <v>14.165654761904761</v>
      </c>
      <c r="F736" s="144">
        <f t="shared" si="100"/>
        <v>277.82565476190473</v>
      </c>
      <c r="G736" s="225"/>
      <c r="H736" s="29"/>
    </row>
    <row r="737" spans="1:8" x14ac:dyDescent="0.25">
      <c r="A737" s="2" t="s">
        <v>121</v>
      </c>
      <c r="B737" s="154">
        <f t="shared" si="97"/>
        <v>173.63</v>
      </c>
      <c r="C737" s="198">
        <f t="shared" si="98"/>
        <v>90.03</v>
      </c>
      <c r="D737" s="198">
        <v>0</v>
      </c>
      <c r="E737" s="198">
        <f t="shared" si="99"/>
        <v>14.165654761904761</v>
      </c>
      <c r="F737" s="144">
        <f t="shared" si="100"/>
        <v>277.82565476190473</v>
      </c>
      <c r="G737" s="225"/>
      <c r="H737" s="29"/>
    </row>
    <row r="738" spans="1:8" x14ac:dyDescent="0.25">
      <c r="A738" s="2" t="s">
        <v>122</v>
      </c>
      <c r="B738" s="154">
        <f t="shared" si="97"/>
        <v>173.63</v>
      </c>
      <c r="C738" s="198">
        <f t="shared" si="98"/>
        <v>90.03</v>
      </c>
      <c r="D738" s="198">
        <v>0</v>
      </c>
      <c r="E738" s="198">
        <f t="shared" si="99"/>
        <v>14.165654761904761</v>
      </c>
      <c r="F738" s="144">
        <f t="shared" si="100"/>
        <v>277.82565476190473</v>
      </c>
      <c r="G738" s="225"/>
      <c r="H738" s="29"/>
    </row>
    <row r="739" spans="1:8" x14ac:dyDescent="0.25">
      <c r="A739" s="2" t="s">
        <v>123</v>
      </c>
      <c r="B739" s="154">
        <f t="shared" si="97"/>
        <v>173.63</v>
      </c>
      <c r="C739" s="198">
        <f t="shared" si="98"/>
        <v>90.03</v>
      </c>
      <c r="D739" s="198">
        <v>0</v>
      </c>
      <c r="E739" s="198">
        <f t="shared" si="99"/>
        <v>14.165654761904761</v>
      </c>
      <c r="F739" s="144">
        <f t="shared" si="100"/>
        <v>277.82565476190473</v>
      </c>
      <c r="G739" s="225"/>
      <c r="H739" s="29"/>
    </row>
    <row r="740" spans="1:8" x14ac:dyDescent="0.25">
      <c r="A740" s="2" t="s">
        <v>124</v>
      </c>
      <c r="B740" s="154">
        <f t="shared" si="97"/>
        <v>173.63</v>
      </c>
      <c r="C740" s="198" t="str">
        <f t="shared" si="98"/>
        <v>**</v>
      </c>
      <c r="D740" s="198">
        <f>B721</f>
        <v>149.16416666666666</v>
      </c>
      <c r="E740" s="198">
        <f t="shared" si="99"/>
        <v>14.165654761904761</v>
      </c>
      <c r="F740" s="144">
        <f t="shared" si="100"/>
        <v>336.95982142857144</v>
      </c>
      <c r="G740" s="225"/>
      <c r="H740" s="29"/>
    </row>
    <row r="741" spans="1:8" x14ac:dyDescent="0.25">
      <c r="A741" s="2" t="s">
        <v>125</v>
      </c>
      <c r="B741" s="154">
        <f t="shared" si="97"/>
        <v>173.63</v>
      </c>
      <c r="C741" s="198" t="str">
        <f t="shared" si="98"/>
        <v>**</v>
      </c>
      <c r="D741" s="198">
        <f>B722</f>
        <v>149.16416666666666</v>
      </c>
      <c r="E741" s="198">
        <f t="shared" si="99"/>
        <v>14.165654761904761</v>
      </c>
      <c r="F741" s="144">
        <f>SUM(B741:E741)</f>
        <v>336.95982142857144</v>
      </c>
      <c r="G741" s="225"/>
      <c r="H741" s="29"/>
    </row>
    <row r="742" spans="1:8" ht="16.5" thickBot="1" x14ac:dyDescent="0.3">
      <c r="A742" s="8"/>
      <c r="B742" s="157"/>
      <c r="C742" s="199"/>
      <c r="D742" s="199"/>
      <c r="F742" s="200"/>
      <c r="G742" s="227"/>
      <c r="H742" s="29"/>
    </row>
    <row r="743" spans="1:8" ht="16.5" thickBot="1" x14ac:dyDescent="0.3">
      <c r="A743" s="26"/>
      <c r="B743" s="58"/>
      <c r="C743" s="58"/>
      <c r="D743" s="58"/>
      <c r="E743" s="58"/>
      <c r="F743" s="58"/>
      <c r="G743" s="58"/>
      <c r="H743" s="29"/>
    </row>
    <row r="744" spans="1:8" ht="26.25" customHeight="1" x14ac:dyDescent="0.25">
      <c r="A744" s="354" t="s">
        <v>104</v>
      </c>
      <c r="B744" s="355"/>
      <c r="C744" s="355"/>
      <c r="D744" s="355"/>
      <c r="E744" s="355"/>
      <c r="F744" s="355"/>
      <c r="G744" s="356"/>
      <c r="H744" s="287"/>
    </row>
    <row r="745" spans="1:8" x14ac:dyDescent="0.25">
      <c r="A745" s="394" t="s">
        <v>240</v>
      </c>
      <c r="B745" s="395"/>
      <c r="C745" s="395"/>
      <c r="D745" s="395"/>
      <c r="E745" s="395"/>
      <c r="F745" s="395"/>
      <c r="G745" s="396"/>
      <c r="H745" s="29"/>
    </row>
    <row r="746" spans="1:8" ht="39.75" customHeight="1" x14ac:dyDescent="0.25">
      <c r="A746" s="378" t="s">
        <v>17</v>
      </c>
      <c r="B746" s="391" t="s">
        <v>241</v>
      </c>
      <c r="C746" s="392" t="s">
        <v>242</v>
      </c>
      <c r="D746" s="392"/>
      <c r="E746" s="392"/>
      <c r="F746" s="392"/>
      <c r="G746" s="258" t="s">
        <v>243</v>
      </c>
      <c r="H746" s="29"/>
    </row>
    <row r="747" spans="1:8" ht="27.75" customHeight="1" x14ac:dyDescent="0.25">
      <c r="A747" s="378"/>
      <c r="B747" s="391"/>
      <c r="C747" s="392"/>
      <c r="D747" s="392"/>
      <c r="E747" s="392"/>
      <c r="F747" s="392"/>
      <c r="G747" s="266">
        <v>7.0000000000000007E-2</v>
      </c>
      <c r="H747" s="29"/>
    </row>
    <row r="748" spans="1:8" ht="16.5" thickBot="1" x14ac:dyDescent="0.3">
      <c r="A748" s="25"/>
      <c r="B748" s="16"/>
      <c r="C748" s="16"/>
      <c r="D748" s="16"/>
      <c r="E748" s="16"/>
      <c r="F748" s="16"/>
      <c r="G748" s="257"/>
      <c r="H748" s="29"/>
    </row>
    <row r="749" spans="1:8" ht="16.5" thickBot="1" x14ac:dyDescent="0.3">
      <c r="A749" s="3" t="s">
        <v>126</v>
      </c>
      <c r="B749" s="86" t="s">
        <v>45</v>
      </c>
      <c r="C749" s="16"/>
      <c r="D749" s="16"/>
      <c r="E749" s="16"/>
      <c r="F749" s="16"/>
      <c r="G749" s="257"/>
      <c r="H749" s="29"/>
    </row>
    <row r="750" spans="1:8" x14ac:dyDescent="0.25">
      <c r="A750" s="2" t="s">
        <v>118</v>
      </c>
      <c r="B750" s="155">
        <f t="shared" ref="B750:B757" si="101">SUM(B103,E327,C458,B664,F734)*$G$747</f>
        <v>192.06095962895836</v>
      </c>
      <c r="C750" s="16"/>
      <c r="D750" s="16"/>
      <c r="E750" s="16"/>
      <c r="F750" s="16"/>
      <c r="G750" s="257"/>
      <c r="H750" s="29"/>
    </row>
    <row r="751" spans="1:8" x14ac:dyDescent="0.25">
      <c r="A751" s="2" t="s">
        <v>119</v>
      </c>
      <c r="B751" s="155">
        <f t="shared" si="101"/>
        <v>266.42831088726336</v>
      </c>
      <c r="C751" s="16"/>
      <c r="D751" s="16"/>
      <c r="E751" s="16"/>
      <c r="F751" s="16"/>
      <c r="G751" s="257"/>
      <c r="H751" s="29"/>
    </row>
    <row r="752" spans="1:8" x14ac:dyDescent="0.25">
      <c r="A752" s="2" t="s">
        <v>120</v>
      </c>
      <c r="B752" s="155">
        <f t="shared" si="101"/>
        <v>327.64123151344234</v>
      </c>
      <c r="C752" s="16"/>
      <c r="D752" s="16"/>
      <c r="E752" s="16"/>
      <c r="F752" s="16"/>
      <c r="G752" s="257"/>
      <c r="H752" s="29"/>
    </row>
    <row r="753" spans="1:8" x14ac:dyDescent="0.25">
      <c r="A753" s="2" t="s">
        <v>121</v>
      </c>
      <c r="B753" s="155">
        <f t="shared" si="101"/>
        <v>266.42831088726336</v>
      </c>
      <c r="C753" s="16"/>
      <c r="D753" s="16"/>
      <c r="E753" s="16"/>
      <c r="F753" s="16"/>
      <c r="G753" s="257"/>
      <c r="H753" s="29"/>
    </row>
    <row r="754" spans="1:8" x14ac:dyDescent="0.25">
      <c r="A754" s="2" t="s">
        <v>122</v>
      </c>
      <c r="B754" s="155">
        <f t="shared" si="101"/>
        <v>266.42831088726336</v>
      </c>
      <c r="C754" s="16"/>
      <c r="D754" s="16"/>
      <c r="E754" s="16"/>
      <c r="F754" s="16"/>
      <c r="G754" s="257"/>
      <c r="H754" s="29"/>
    </row>
    <row r="755" spans="1:8" x14ac:dyDescent="0.25">
      <c r="A755" s="2" t="s">
        <v>123</v>
      </c>
      <c r="B755" s="155">
        <f t="shared" si="101"/>
        <v>266.42831088726336</v>
      </c>
      <c r="C755" s="16"/>
      <c r="D755" s="16"/>
      <c r="E755" s="16"/>
      <c r="F755" s="16"/>
      <c r="G755" s="257"/>
      <c r="H755" s="29"/>
    </row>
    <row r="756" spans="1:8" x14ac:dyDescent="0.25">
      <c r="A756" s="2" t="s">
        <v>124</v>
      </c>
      <c r="B756" s="155">
        <f t="shared" si="101"/>
        <v>343.04106265608709</v>
      </c>
      <c r="C756" s="16"/>
      <c r="D756" s="16"/>
      <c r="E756" s="16"/>
      <c r="F756" s="16"/>
      <c r="G756" s="257"/>
      <c r="H756" s="29"/>
    </row>
    <row r="757" spans="1:8" x14ac:dyDescent="0.25">
      <c r="A757" s="2" t="s">
        <v>125</v>
      </c>
      <c r="B757" s="155">
        <f t="shared" si="101"/>
        <v>376.72755176149604</v>
      </c>
      <c r="C757" s="16"/>
      <c r="D757" s="16"/>
      <c r="E757" s="16"/>
      <c r="F757" s="16"/>
      <c r="G757" s="257"/>
      <c r="H757" s="29"/>
    </row>
    <row r="758" spans="1:8" ht="16.5" thickBot="1" x14ac:dyDescent="0.3">
      <c r="A758" s="8"/>
      <c r="B758" s="158"/>
      <c r="C758" s="16"/>
      <c r="D758" s="16"/>
      <c r="E758" s="16"/>
      <c r="F758" s="16"/>
      <c r="G758" s="257"/>
      <c r="H758" s="29"/>
    </row>
    <row r="759" spans="1:8" x14ac:dyDescent="0.25">
      <c r="A759" s="25"/>
      <c r="B759" s="16"/>
      <c r="C759" s="16"/>
      <c r="D759" s="16"/>
      <c r="E759" s="16"/>
      <c r="F759" s="16"/>
      <c r="G759" s="257"/>
      <c r="H759" s="29"/>
    </row>
    <row r="760" spans="1:8" ht="31.5" x14ac:dyDescent="0.25">
      <c r="A760" s="378" t="s">
        <v>18</v>
      </c>
      <c r="B760" s="391" t="s">
        <v>108</v>
      </c>
      <c r="C760" s="392" t="s">
        <v>244</v>
      </c>
      <c r="D760" s="392"/>
      <c r="E760" s="392"/>
      <c r="F760" s="392"/>
      <c r="G760" s="258" t="s">
        <v>243</v>
      </c>
      <c r="H760" s="29"/>
    </row>
    <row r="761" spans="1:8" x14ac:dyDescent="0.25">
      <c r="A761" s="378"/>
      <c r="B761" s="391"/>
      <c r="C761" s="392"/>
      <c r="D761" s="392"/>
      <c r="E761" s="392"/>
      <c r="F761" s="392"/>
      <c r="G761" s="266">
        <v>0.1</v>
      </c>
      <c r="H761" s="29"/>
    </row>
    <row r="762" spans="1:8" ht="16.5" thickBot="1" x14ac:dyDescent="0.3">
      <c r="A762" s="25"/>
      <c r="B762" s="16"/>
      <c r="C762" s="16"/>
      <c r="D762" s="16"/>
      <c r="E762" s="16"/>
      <c r="F762" s="16"/>
      <c r="G762" s="257"/>
      <c r="H762" s="29"/>
    </row>
    <row r="763" spans="1:8" ht="16.5" thickBot="1" x14ac:dyDescent="0.3">
      <c r="A763" s="3" t="s">
        <v>126</v>
      </c>
      <c r="B763" s="86" t="s">
        <v>45</v>
      </c>
      <c r="C763" s="16"/>
      <c r="D763" s="16"/>
      <c r="E763" s="16"/>
      <c r="F763" s="16"/>
      <c r="G763" s="257"/>
      <c r="H763" s="29"/>
    </row>
    <row r="764" spans="1:8" x14ac:dyDescent="0.25">
      <c r="A764" s="2" t="s">
        <v>118</v>
      </c>
      <c r="B764" s="155">
        <f t="shared" ref="B764:B771" si="102">SUM(B103,E327,C458,B664,F734,B750)*$G$761</f>
        <v>293.5788954328363</v>
      </c>
      <c r="C764" s="16"/>
      <c r="D764" s="16"/>
      <c r="E764" s="16"/>
      <c r="F764" s="16"/>
      <c r="G764" s="257"/>
      <c r="H764" s="29"/>
    </row>
    <row r="765" spans="1:8" x14ac:dyDescent="0.25">
      <c r="A765" s="2" t="s">
        <v>119</v>
      </c>
      <c r="B765" s="155">
        <f t="shared" si="102"/>
        <v>407.2547037848168</v>
      </c>
      <c r="C765" s="16"/>
      <c r="D765" s="16"/>
      <c r="E765" s="16"/>
      <c r="F765" s="16"/>
      <c r="G765" s="257"/>
      <c r="H765" s="29"/>
    </row>
    <row r="766" spans="1:8" x14ac:dyDescent="0.25">
      <c r="A766" s="2" t="s">
        <v>120</v>
      </c>
      <c r="B766" s="155">
        <f t="shared" si="102"/>
        <v>500.82302531340468</v>
      </c>
      <c r="C766" s="16"/>
      <c r="D766" s="16"/>
      <c r="E766" s="16"/>
      <c r="F766" s="16"/>
      <c r="G766" s="257"/>
      <c r="H766" s="29"/>
    </row>
    <row r="767" spans="1:8" x14ac:dyDescent="0.25">
      <c r="A767" s="2" t="s">
        <v>121</v>
      </c>
      <c r="B767" s="155">
        <f t="shared" si="102"/>
        <v>407.2547037848168</v>
      </c>
      <c r="C767" s="16"/>
      <c r="D767" s="16"/>
      <c r="E767" s="16"/>
      <c r="F767" s="16"/>
      <c r="G767" s="257"/>
      <c r="H767" s="29"/>
    </row>
    <row r="768" spans="1:8" x14ac:dyDescent="0.25">
      <c r="A768" s="2" t="s">
        <v>122</v>
      </c>
      <c r="B768" s="155">
        <f t="shared" si="102"/>
        <v>407.2547037848168</v>
      </c>
      <c r="C768" s="16"/>
      <c r="D768" s="16"/>
      <c r="E768" s="16"/>
      <c r="F768" s="16"/>
      <c r="G768" s="257"/>
      <c r="H768" s="29"/>
    </row>
    <row r="769" spans="1:8" x14ac:dyDescent="0.25">
      <c r="A769" s="2" t="s">
        <v>123</v>
      </c>
      <c r="B769" s="155">
        <f t="shared" si="102"/>
        <v>407.2547037848168</v>
      </c>
      <c r="C769" s="16"/>
      <c r="D769" s="16"/>
      <c r="E769" s="16"/>
      <c r="F769" s="16"/>
      <c r="G769" s="257"/>
      <c r="H769" s="29"/>
    </row>
    <row r="770" spans="1:8" x14ac:dyDescent="0.25">
      <c r="A770" s="2" t="s">
        <v>124</v>
      </c>
      <c r="B770" s="155">
        <f t="shared" si="102"/>
        <v>524.36276720287594</v>
      </c>
      <c r="C770" s="16"/>
      <c r="D770" s="16"/>
      <c r="E770" s="16"/>
      <c r="F770" s="16"/>
      <c r="G770" s="257"/>
      <c r="H770" s="29"/>
    </row>
    <row r="771" spans="1:8" x14ac:dyDescent="0.25">
      <c r="A771" s="2" t="s">
        <v>125</v>
      </c>
      <c r="B771" s="155">
        <f t="shared" si="102"/>
        <v>575.85497197828681</v>
      </c>
      <c r="C771" s="16"/>
      <c r="D771" s="16"/>
      <c r="E771" s="16"/>
      <c r="F771" s="16"/>
      <c r="G771" s="257"/>
      <c r="H771" s="29"/>
    </row>
    <row r="772" spans="1:8" ht="16.5" thickBot="1" x14ac:dyDescent="0.3">
      <c r="A772" s="8"/>
      <c r="B772" s="158"/>
      <c r="C772" s="16"/>
      <c r="D772" s="16"/>
      <c r="E772" s="16"/>
      <c r="F772" s="16"/>
      <c r="G772" s="257"/>
      <c r="H772" s="29"/>
    </row>
    <row r="773" spans="1:8" x14ac:dyDescent="0.25">
      <c r="A773" s="25"/>
      <c r="B773" s="16"/>
      <c r="C773" s="16"/>
      <c r="D773" s="16"/>
      <c r="E773" s="16"/>
      <c r="F773" s="16"/>
      <c r="G773" s="257"/>
      <c r="H773" s="29"/>
    </row>
    <row r="774" spans="1:8" ht="53.25" customHeight="1" x14ac:dyDescent="0.25">
      <c r="A774" s="378" t="s">
        <v>19</v>
      </c>
      <c r="B774" s="391" t="s">
        <v>144</v>
      </c>
      <c r="C774" s="392" t="s">
        <v>266</v>
      </c>
      <c r="D774" s="230" t="s">
        <v>145</v>
      </c>
      <c r="E774" s="230" t="s">
        <v>282</v>
      </c>
      <c r="F774" s="230" t="s">
        <v>246</v>
      </c>
      <c r="G774" s="258" t="s">
        <v>146</v>
      </c>
      <c r="H774" s="29"/>
    </row>
    <row r="775" spans="1:8" ht="25.5" customHeight="1" x14ac:dyDescent="0.25">
      <c r="A775" s="378"/>
      <c r="B775" s="391"/>
      <c r="C775" s="392"/>
      <c r="D775" s="239">
        <v>1.6500000000000001E-2</v>
      </c>
      <c r="E775" s="239">
        <v>7.5999999999999998E-2</v>
      </c>
      <c r="F775" s="231">
        <v>0</v>
      </c>
      <c r="G775" s="266">
        <v>0.05</v>
      </c>
      <c r="H775" s="29"/>
    </row>
    <row r="776" spans="1:8" ht="16.5" thickBot="1" x14ac:dyDescent="0.3">
      <c r="A776" s="246"/>
      <c r="B776" s="29"/>
      <c r="C776" s="29"/>
      <c r="D776" s="29"/>
      <c r="E776" s="29"/>
      <c r="F776" s="29"/>
      <c r="G776" s="225"/>
      <c r="H776" s="29"/>
    </row>
    <row r="777" spans="1:8" ht="48" thickBot="1" x14ac:dyDescent="0.3">
      <c r="A777" s="3" t="s">
        <v>126</v>
      </c>
      <c r="B777" s="86" t="s">
        <v>302</v>
      </c>
      <c r="C777" s="86" t="s">
        <v>303</v>
      </c>
      <c r="D777" s="86" t="s">
        <v>107</v>
      </c>
      <c r="E777" s="86" t="s">
        <v>108</v>
      </c>
      <c r="F777" s="86" t="s">
        <v>312</v>
      </c>
      <c r="G777" s="257"/>
      <c r="H777" s="29"/>
    </row>
    <row r="778" spans="1:8" x14ac:dyDescent="0.25">
      <c r="A778" s="2" t="s">
        <v>118</v>
      </c>
      <c r="B778" s="201">
        <f>1-($D$775+$E$775+$F$775+$G$775)</f>
        <v>0.85749999999999993</v>
      </c>
      <c r="C778" s="75">
        <f t="shared" ref="C778:C785" si="103">(B103+E327+C458+B664+F734)</f>
        <v>2743.7279946994049</v>
      </c>
      <c r="D778" s="168">
        <f t="shared" ref="D778:D785" si="104">B750</f>
        <v>192.06095962895836</v>
      </c>
      <c r="E778" s="202">
        <f t="shared" ref="E778:E785" si="105">B764</f>
        <v>293.5788954328363</v>
      </c>
      <c r="F778" s="161">
        <f>(C778+D778+E778)/B778</f>
        <v>3766.0266469518365</v>
      </c>
      <c r="G778" s="257"/>
      <c r="H778" s="29"/>
    </row>
    <row r="779" spans="1:8" x14ac:dyDescent="0.25">
      <c r="A779" s="2" t="s">
        <v>119</v>
      </c>
      <c r="B779" s="201">
        <f t="shared" ref="B779:B785" si="106">1-($D$775+$E$775+$F$775+$G$775)</f>
        <v>0.85749999999999993</v>
      </c>
      <c r="C779" s="75">
        <f t="shared" si="103"/>
        <v>3806.1187269609045</v>
      </c>
      <c r="D779" s="75">
        <f t="shared" si="104"/>
        <v>266.42831088726336</v>
      </c>
      <c r="E779" s="161">
        <f t="shared" si="105"/>
        <v>407.2547037848168</v>
      </c>
      <c r="F779" s="161">
        <f t="shared" ref="F779:F785" si="107">(C779+D779+E779)/B779</f>
        <v>5224.2585908256387</v>
      </c>
      <c r="G779" s="257"/>
      <c r="H779" s="29"/>
    </row>
    <row r="780" spans="1:8" x14ac:dyDescent="0.25">
      <c r="A780" s="2" t="s">
        <v>120</v>
      </c>
      <c r="B780" s="201">
        <f t="shared" si="106"/>
        <v>0.85749999999999993</v>
      </c>
      <c r="C780" s="75">
        <f t="shared" si="103"/>
        <v>4680.5890216206044</v>
      </c>
      <c r="D780" s="75">
        <f t="shared" si="104"/>
        <v>327.64123151344234</v>
      </c>
      <c r="E780" s="161">
        <f t="shared" si="105"/>
        <v>500.82302531340468</v>
      </c>
      <c r="F780" s="161">
        <f t="shared" si="107"/>
        <v>6424.5519282186024</v>
      </c>
      <c r="G780" s="257"/>
      <c r="H780" s="29"/>
    </row>
    <row r="781" spans="1:8" x14ac:dyDescent="0.25">
      <c r="A781" s="2" t="s">
        <v>121</v>
      </c>
      <c r="B781" s="201">
        <f t="shared" si="106"/>
        <v>0.85749999999999993</v>
      </c>
      <c r="C781" s="75">
        <f t="shared" si="103"/>
        <v>3806.1187269609045</v>
      </c>
      <c r="D781" s="75">
        <f t="shared" si="104"/>
        <v>266.42831088726336</v>
      </c>
      <c r="E781" s="161">
        <f t="shared" si="105"/>
        <v>407.2547037848168</v>
      </c>
      <c r="F781" s="161">
        <f t="shared" si="107"/>
        <v>5224.2585908256387</v>
      </c>
      <c r="G781" s="257"/>
      <c r="H781" s="29"/>
    </row>
    <row r="782" spans="1:8" x14ac:dyDescent="0.25">
      <c r="A782" s="2" t="s">
        <v>122</v>
      </c>
      <c r="B782" s="201">
        <f t="shared" si="106"/>
        <v>0.85749999999999993</v>
      </c>
      <c r="C782" s="75">
        <f t="shared" si="103"/>
        <v>3806.1187269609045</v>
      </c>
      <c r="D782" s="75">
        <f t="shared" si="104"/>
        <v>266.42831088726336</v>
      </c>
      <c r="E782" s="161">
        <f t="shared" si="105"/>
        <v>407.2547037848168</v>
      </c>
      <c r="F782" s="161">
        <f t="shared" si="107"/>
        <v>5224.2585908256387</v>
      </c>
      <c r="G782" s="257"/>
      <c r="H782" s="29"/>
    </row>
    <row r="783" spans="1:8" x14ac:dyDescent="0.25">
      <c r="A783" s="2" t="s">
        <v>123</v>
      </c>
      <c r="B783" s="201">
        <f t="shared" si="106"/>
        <v>0.85749999999999993</v>
      </c>
      <c r="C783" s="75">
        <f t="shared" si="103"/>
        <v>3806.1187269609045</v>
      </c>
      <c r="D783" s="75">
        <f t="shared" si="104"/>
        <v>266.42831088726336</v>
      </c>
      <c r="E783" s="161">
        <f t="shared" si="105"/>
        <v>407.2547037848168</v>
      </c>
      <c r="F783" s="161">
        <f t="shared" si="107"/>
        <v>5224.2585908256387</v>
      </c>
      <c r="G783" s="257"/>
      <c r="H783" s="29"/>
    </row>
    <row r="784" spans="1:8" x14ac:dyDescent="0.25">
      <c r="A784" s="2" t="s">
        <v>124</v>
      </c>
      <c r="B784" s="201">
        <f t="shared" si="106"/>
        <v>0.85749999999999993</v>
      </c>
      <c r="C784" s="75">
        <f t="shared" si="103"/>
        <v>4900.5866093726727</v>
      </c>
      <c r="D784" s="75">
        <f t="shared" si="104"/>
        <v>343.04106265608709</v>
      </c>
      <c r="E784" s="161">
        <f t="shared" si="105"/>
        <v>524.36276720287594</v>
      </c>
      <c r="F784" s="161">
        <f t="shared" si="107"/>
        <v>6726.5194626607999</v>
      </c>
      <c r="G784" s="257"/>
      <c r="H784" s="29"/>
    </row>
    <row r="785" spans="1:8" x14ac:dyDescent="0.25">
      <c r="A785" s="2" t="s">
        <v>125</v>
      </c>
      <c r="B785" s="201">
        <f t="shared" si="106"/>
        <v>0.85749999999999993</v>
      </c>
      <c r="C785" s="75">
        <f t="shared" si="103"/>
        <v>5381.8221680213719</v>
      </c>
      <c r="D785" s="75">
        <f t="shared" si="104"/>
        <v>376.72755176149604</v>
      </c>
      <c r="E785" s="161">
        <f t="shared" si="105"/>
        <v>575.85497197828681</v>
      </c>
      <c r="F785" s="161">
        <f t="shared" si="107"/>
        <v>7387.0608650275863</v>
      </c>
      <c r="G785" s="257"/>
      <c r="H785" s="29"/>
    </row>
    <row r="786" spans="1:8" ht="16.5" thickBot="1" x14ac:dyDescent="0.3">
      <c r="A786" s="8"/>
      <c r="B786" s="203"/>
      <c r="C786" s="171"/>
      <c r="D786" s="171"/>
      <c r="E786" s="165"/>
      <c r="F786" s="165"/>
      <c r="G786" s="257"/>
      <c r="H786" s="29"/>
    </row>
    <row r="787" spans="1:8" ht="16.5" thickBot="1" x14ac:dyDescent="0.3">
      <c r="A787" s="25"/>
      <c r="B787" s="16"/>
      <c r="C787" s="16"/>
      <c r="D787" s="16"/>
      <c r="E787" s="16"/>
      <c r="F787" s="16"/>
      <c r="G787" s="257"/>
      <c r="H787" s="29"/>
    </row>
    <row r="788" spans="1:8" ht="32.25" thickBot="1" x14ac:dyDescent="0.3">
      <c r="A788" s="3" t="s">
        <v>126</v>
      </c>
      <c r="B788" s="3" t="s">
        <v>267</v>
      </c>
      <c r="C788" s="86" t="s">
        <v>268</v>
      </c>
      <c r="D788" s="86" t="s">
        <v>269</v>
      </c>
      <c r="E788" s="86" t="s">
        <v>270</v>
      </c>
      <c r="F788" s="86" t="s">
        <v>304</v>
      </c>
      <c r="G788" s="257"/>
      <c r="H788" s="29"/>
    </row>
    <row r="789" spans="1:8" x14ac:dyDescent="0.25">
      <c r="A789" s="13" t="s">
        <v>118</v>
      </c>
      <c r="B789" s="168">
        <f t="shared" ref="B789:B796" si="108">$D$775*F778</f>
        <v>62.139439674705308</v>
      </c>
      <c r="C789" s="204">
        <f t="shared" ref="C789:C796" si="109">F778*$E$775</f>
        <v>286.21802516833958</v>
      </c>
      <c r="D789" s="168">
        <f t="shared" ref="D789:D796" si="110">F778*$F$775</f>
        <v>0</v>
      </c>
      <c r="E789" s="204">
        <f t="shared" ref="E789:E796" si="111">F778*$G$775</f>
        <v>188.30133234759182</v>
      </c>
      <c r="F789" s="173">
        <f>SUM(B789:E789)</f>
        <v>536.65879719063673</v>
      </c>
      <c r="G789" s="257"/>
      <c r="H789" s="29"/>
    </row>
    <row r="790" spans="1:8" x14ac:dyDescent="0.25">
      <c r="A790" s="11" t="s">
        <v>119</v>
      </c>
      <c r="B790" s="205">
        <f t="shared" si="108"/>
        <v>86.200266748623037</v>
      </c>
      <c r="C790" s="206">
        <f t="shared" si="109"/>
        <v>397.04365290274853</v>
      </c>
      <c r="D790" s="205">
        <f t="shared" si="110"/>
        <v>0</v>
      </c>
      <c r="E790" s="206">
        <f t="shared" si="111"/>
        <v>261.21292954128194</v>
      </c>
      <c r="F790" s="193">
        <f t="shared" ref="F790:F796" si="112">SUM(B790:E790)</f>
        <v>744.45684919265352</v>
      </c>
      <c r="G790" s="257"/>
      <c r="H790" s="29"/>
    </row>
    <row r="791" spans="1:8" x14ac:dyDescent="0.25">
      <c r="A791" s="11" t="s">
        <v>120</v>
      </c>
      <c r="B791" s="205">
        <f t="shared" si="108"/>
        <v>106.00510681560695</v>
      </c>
      <c r="C791" s="206">
        <f t="shared" si="109"/>
        <v>488.26594654461377</v>
      </c>
      <c r="D791" s="205">
        <f t="shared" si="110"/>
        <v>0</v>
      </c>
      <c r="E791" s="206">
        <f t="shared" si="111"/>
        <v>321.22759641093012</v>
      </c>
      <c r="F791" s="193">
        <f t="shared" si="112"/>
        <v>915.49864977115089</v>
      </c>
      <c r="G791" s="257"/>
      <c r="H791" s="29"/>
    </row>
    <row r="792" spans="1:8" x14ac:dyDescent="0.25">
      <c r="A792" s="11" t="s">
        <v>121</v>
      </c>
      <c r="B792" s="205">
        <f t="shared" si="108"/>
        <v>86.200266748623037</v>
      </c>
      <c r="C792" s="206">
        <f t="shared" si="109"/>
        <v>397.04365290274853</v>
      </c>
      <c r="D792" s="205">
        <f t="shared" si="110"/>
        <v>0</v>
      </c>
      <c r="E792" s="206">
        <f t="shared" si="111"/>
        <v>261.21292954128194</v>
      </c>
      <c r="F792" s="193">
        <f t="shared" si="112"/>
        <v>744.45684919265352</v>
      </c>
      <c r="G792" s="257"/>
      <c r="H792" s="29"/>
    </row>
    <row r="793" spans="1:8" x14ac:dyDescent="0.25">
      <c r="A793" s="11" t="s">
        <v>122</v>
      </c>
      <c r="B793" s="205">
        <f t="shared" si="108"/>
        <v>86.200266748623037</v>
      </c>
      <c r="C793" s="206">
        <f t="shared" si="109"/>
        <v>397.04365290274853</v>
      </c>
      <c r="D793" s="205">
        <f t="shared" si="110"/>
        <v>0</v>
      </c>
      <c r="E793" s="206">
        <f t="shared" si="111"/>
        <v>261.21292954128194</v>
      </c>
      <c r="F793" s="193">
        <f t="shared" si="112"/>
        <v>744.45684919265352</v>
      </c>
      <c r="G793" s="257"/>
      <c r="H793" s="29"/>
    </row>
    <row r="794" spans="1:8" x14ac:dyDescent="0.25">
      <c r="A794" s="11" t="s">
        <v>123</v>
      </c>
      <c r="B794" s="205">
        <f t="shared" si="108"/>
        <v>86.200266748623037</v>
      </c>
      <c r="C794" s="206">
        <f t="shared" si="109"/>
        <v>397.04365290274853</v>
      </c>
      <c r="D794" s="205">
        <f t="shared" si="110"/>
        <v>0</v>
      </c>
      <c r="E794" s="206">
        <f t="shared" si="111"/>
        <v>261.21292954128194</v>
      </c>
      <c r="F794" s="193">
        <f t="shared" si="112"/>
        <v>744.45684919265352</v>
      </c>
      <c r="G794" s="257"/>
      <c r="H794" s="29"/>
    </row>
    <row r="795" spans="1:8" x14ac:dyDescent="0.25">
      <c r="A795" s="11" t="s">
        <v>124</v>
      </c>
      <c r="B795" s="205">
        <f t="shared" si="108"/>
        <v>110.9875711339032</v>
      </c>
      <c r="C795" s="206">
        <f t="shared" si="109"/>
        <v>511.21547916222079</v>
      </c>
      <c r="D795" s="205">
        <f t="shared" si="110"/>
        <v>0</v>
      </c>
      <c r="E795" s="206">
        <f t="shared" si="111"/>
        <v>336.32597313304001</v>
      </c>
      <c r="F795" s="193">
        <f t="shared" si="112"/>
        <v>958.529023429164</v>
      </c>
      <c r="G795" s="257"/>
      <c r="H795" s="29"/>
    </row>
    <row r="796" spans="1:8" x14ac:dyDescent="0.25">
      <c r="A796" s="11" t="s">
        <v>125</v>
      </c>
      <c r="B796" s="205">
        <f t="shared" si="108"/>
        <v>121.88650427295518</v>
      </c>
      <c r="C796" s="206">
        <f t="shared" si="109"/>
        <v>561.41662574209658</v>
      </c>
      <c r="D796" s="205">
        <f t="shared" si="110"/>
        <v>0</v>
      </c>
      <c r="E796" s="206">
        <f t="shared" si="111"/>
        <v>369.35304325137935</v>
      </c>
      <c r="F796" s="193">
        <f t="shared" si="112"/>
        <v>1052.6561732664311</v>
      </c>
      <c r="G796" s="257"/>
      <c r="H796" s="29"/>
    </row>
    <row r="797" spans="1:8" ht="16.5" thickBot="1" x14ac:dyDescent="0.3">
      <c r="A797" s="14"/>
      <c r="B797" s="207"/>
      <c r="C797" s="208"/>
      <c r="D797" s="207"/>
      <c r="E797" s="208"/>
      <c r="F797" s="195"/>
      <c r="G797" s="289"/>
      <c r="H797" s="29"/>
    </row>
    <row r="798" spans="1:8" x14ac:dyDescent="0.25">
      <c r="A798" s="244"/>
      <c r="B798" s="229"/>
      <c r="C798" s="229"/>
      <c r="D798" s="229"/>
      <c r="E798" s="229"/>
      <c r="F798" s="229"/>
      <c r="G798" s="290"/>
      <c r="H798" s="29"/>
    </row>
    <row r="799" spans="1:8" x14ac:dyDescent="0.25">
      <c r="A799" s="394" t="s">
        <v>110</v>
      </c>
      <c r="B799" s="395"/>
      <c r="C799" s="395"/>
      <c r="D799" s="395"/>
      <c r="E799" s="395"/>
      <c r="F799" s="395"/>
      <c r="G799" s="396"/>
      <c r="H799" s="29"/>
    </row>
    <row r="800" spans="1:8" ht="31.5" x14ac:dyDescent="0.25">
      <c r="A800" s="378" t="s">
        <v>17</v>
      </c>
      <c r="B800" s="391" t="s">
        <v>241</v>
      </c>
      <c r="C800" s="385" t="s">
        <v>242</v>
      </c>
      <c r="D800" s="386"/>
      <c r="E800" s="386"/>
      <c r="F800" s="387"/>
      <c r="G800" s="258" t="s">
        <v>243</v>
      </c>
      <c r="H800" s="29"/>
    </row>
    <row r="801" spans="1:8" ht="16.5" thickBot="1" x14ac:dyDescent="0.3">
      <c r="A801" s="397"/>
      <c r="B801" s="398"/>
      <c r="C801" s="455"/>
      <c r="D801" s="456"/>
      <c r="E801" s="456"/>
      <c r="F801" s="457"/>
      <c r="G801" s="291">
        <v>7.0000000000000007E-2</v>
      </c>
      <c r="H801" s="29"/>
    </row>
    <row r="802" spans="1:8" ht="16.5" thickBot="1" x14ac:dyDescent="0.3">
      <c r="A802" s="25"/>
      <c r="B802" s="16"/>
      <c r="C802" s="16"/>
      <c r="D802" s="16"/>
      <c r="E802" s="16"/>
      <c r="F802" s="16"/>
      <c r="G802" s="257"/>
      <c r="H802" s="29"/>
    </row>
    <row r="803" spans="1:8" ht="16.5" thickBot="1" x14ac:dyDescent="0.3">
      <c r="A803" s="3" t="s">
        <v>126</v>
      </c>
      <c r="B803" s="86" t="s">
        <v>45</v>
      </c>
      <c r="C803" s="16"/>
      <c r="D803" s="16"/>
      <c r="E803" s="16"/>
      <c r="F803" s="16"/>
      <c r="G803" s="257"/>
      <c r="H803" s="29"/>
    </row>
    <row r="804" spans="1:8" x14ac:dyDescent="0.25">
      <c r="A804" s="2" t="s">
        <v>118</v>
      </c>
      <c r="B804" s="155">
        <f>SUM(B103,E327,C458,B664,F734)*$G$801</f>
        <v>192.06095962895836</v>
      </c>
      <c r="C804" s="16"/>
      <c r="D804" s="16"/>
      <c r="E804" s="16"/>
      <c r="F804" s="16"/>
      <c r="G804" s="257"/>
      <c r="H804" s="29"/>
    </row>
    <row r="805" spans="1:8" x14ac:dyDescent="0.25">
      <c r="A805" s="2" t="s">
        <v>119</v>
      </c>
      <c r="B805" s="155">
        <f t="shared" ref="B805:B811" si="113">SUM(B104,E328,C459,B665,F735)*$G$747</f>
        <v>266.42831088726336</v>
      </c>
      <c r="C805" s="16"/>
      <c r="D805" s="16"/>
      <c r="E805" s="16"/>
      <c r="F805" s="16"/>
      <c r="G805" s="257"/>
      <c r="H805" s="29"/>
    </row>
    <row r="806" spans="1:8" x14ac:dyDescent="0.25">
      <c r="A806" s="2" t="s">
        <v>120</v>
      </c>
      <c r="B806" s="155">
        <f t="shared" si="113"/>
        <v>327.64123151344234</v>
      </c>
      <c r="C806" s="16"/>
      <c r="D806" s="16"/>
      <c r="E806" s="16"/>
      <c r="F806" s="16"/>
      <c r="G806" s="257"/>
      <c r="H806" s="29"/>
    </row>
    <row r="807" spans="1:8" x14ac:dyDescent="0.25">
      <c r="A807" s="2" t="s">
        <v>121</v>
      </c>
      <c r="B807" s="155">
        <f t="shared" si="113"/>
        <v>266.42831088726336</v>
      </c>
      <c r="C807" s="16"/>
      <c r="D807" s="16"/>
      <c r="E807" s="16"/>
      <c r="F807" s="16"/>
      <c r="G807" s="257"/>
      <c r="H807" s="29"/>
    </row>
    <row r="808" spans="1:8" x14ac:dyDescent="0.25">
      <c r="A808" s="2" t="s">
        <v>122</v>
      </c>
      <c r="B808" s="155">
        <f t="shared" si="113"/>
        <v>266.42831088726336</v>
      </c>
      <c r="C808" s="16"/>
      <c r="D808" s="16"/>
      <c r="E808" s="16"/>
      <c r="F808" s="16"/>
      <c r="G808" s="257"/>
      <c r="H808" s="29"/>
    </row>
    <row r="809" spans="1:8" x14ac:dyDescent="0.25">
      <c r="A809" s="2" t="s">
        <v>123</v>
      </c>
      <c r="B809" s="155">
        <f t="shared" si="113"/>
        <v>266.42831088726336</v>
      </c>
      <c r="C809" s="16"/>
      <c r="D809" s="16"/>
      <c r="E809" s="16"/>
      <c r="F809" s="16"/>
      <c r="G809" s="257"/>
      <c r="H809" s="29"/>
    </row>
    <row r="810" spans="1:8" x14ac:dyDescent="0.25">
      <c r="A810" s="2" t="s">
        <v>124</v>
      </c>
      <c r="B810" s="155">
        <f t="shared" si="113"/>
        <v>343.04106265608709</v>
      </c>
      <c r="C810" s="16"/>
      <c r="D810" s="16"/>
      <c r="E810" s="16"/>
      <c r="F810" s="16"/>
      <c r="G810" s="257"/>
      <c r="H810" s="29"/>
    </row>
    <row r="811" spans="1:8" x14ac:dyDescent="0.25">
      <c r="A811" s="2" t="s">
        <v>125</v>
      </c>
      <c r="B811" s="155">
        <f t="shared" si="113"/>
        <v>376.72755176149604</v>
      </c>
      <c r="C811" s="16"/>
      <c r="D811" s="16"/>
      <c r="E811" s="16"/>
      <c r="F811" s="16"/>
      <c r="G811" s="257"/>
      <c r="H811" s="29"/>
    </row>
    <row r="812" spans="1:8" ht="16.5" thickBot="1" x14ac:dyDescent="0.3">
      <c r="A812" s="8"/>
      <c r="B812" s="158"/>
      <c r="C812" s="16"/>
      <c r="D812" s="16"/>
      <c r="E812" s="16"/>
      <c r="F812" s="16"/>
      <c r="G812" s="257"/>
      <c r="H812" s="29"/>
    </row>
    <row r="813" spans="1:8" ht="15" customHeight="1" x14ac:dyDescent="0.25">
      <c r="A813" s="25"/>
      <c r="B813" s="16"/>
      <c r="C813" s="16"/>
      <c r="D813" s="16"/>
      <c r="E813" s="16"/>
      <c r="F813" s="16"/>
      <c r="G813" s="257"/>
      <c r="H813" s="29"/>
    </row>
    <row r="814" spans="1:8" ht="31.5" x14ac:dyDescent="0.25">
      <c r="A814" s="378" t="s">
        <v>18</v>
      </c>
      <c r="B814" s="391" t="s">
        <v>108</v>
      </c>
      <c r="C814" s="392" t="s">
        <v>244</v>
      </c>
      <c r="D814" s="392"/>
      <c r="E814" s="392"/>
      <c r="F814" s="392"/>
      <c r="G814" s="258" t="s">
        <v>243</v>
      </c>
      <c r="H814" s="29"/>
    </row>
    <row r="815" spans="1:8" x14ac:dyDescent="0.25">
      <c r="A815" s="378"/>
      <c r="B815" s="391"/>
      <c r="C815" s="392"/>
      <c r="D815" s="392"/>
      <c r="E815" s="392"/>
      <c r="F815" s="392"/>
      <c r="G815" s="266">
        <v>0.1</v>
      </c>
      <c r="H815" s="29"/>
    </row>
    <row r="816" spans="1:8" ht="16.5" thickBot="1" x14ac:dyDescent="0.3">
      <c r="A816" s="25"/>
      <c r="B816" s="16"/>
      <c r="C816" s="16"/>
      <c r="D816" s="16"/>
      <c r="E816" s="16"/>
      <c r="F816" s="16"/>
      <c r="G816" s="257"/>
      <c r="H816" s="29"/>
    </row>
    <row r="817" spans="1:8" ht="16.5" thickBot="1" x14ac:dyDescent="0.3">
      <c r="A817" s="3" t="s">
        <v>126</v>
      </c>
      <c r="B817" s="86" t="s">
        <v>45</v>
      </c>
      <c r="C817" s="16"/>
      <c r="D817" s="16"/>
      <c r="E817" s="16"/>
      <c r="F817" s="16"/>
      <c r="G817" s="257"/>
      <c r="H817" s="29"/>
    </row>
    <row r="818" spans="1:8" x14ac:dyDescent="0.25">
      <c r="A818" s="2" t="s">
        <v>118</v>
      </c>
      <c r="B818" s="155">
        <f t="shared" ref="B818:B825" si="114">SUM(B103,E327,C458,B664,F734,B750)*$G$761</f>
        <v>293.5788954328363</v>
      </c>
      <c r="C818" s="16"/>
      <c r="D818" s="16"/>
      <c r="E818" s="16"/>
      <c r="F818" s="16"/>
      <c r="G818" s="257"/>
      <c r="H818" s="29"/>
    </row>
    <row r="819" spans="1:8" x14ac:dyDescent="0.25">
      <c r="A819" s="2" t="s">
        <v>119</v>
      </c>
      <c r="B819" s="155">
        <f t="shared" si="114"/>
        <v>407.2547037848168</v>
      </c>
      <c r="C819" s="16"/>
      <c r="D819" s="16"/>
      <c r="E819" s="16"/>
      <c r="F819" s="16"/>
      <c r="G819" s="257"/>
      <c r="H819" s="29"/>
    </row>
    <row r="820" spans="1:8" x14ac:dyDescent="0.25">
      <c r="A820" s="2" t="s">
        <v>120</v>
      </c>
      <c r="B820" s="155">
        <f t="shared" si="114"/>
        <v>500.82302531340468</v>
      </c>
      <c r="C820" s="16"/>
      <c r="D820" s="16"/>
      <c r="E820" s="16"/>
      <c r="F820" s="16"/>
      <c r="G820" s="257"/>
      <c r="H820" s="29"/>
    </row>
    <row r="821" spans="1:8" x14ac:dyDescent="0.25">
      <c r="A821" s="2" t="s">
        <v>121</v>
      </c>
      <c r="B821" s="155">
        <f t="shared" si="114"/>
        <v>407.2547037848168</v>
      </c>
      <c r="C821" s="16"/>
      <c r="D821" s="16"/>
      <c r="E821" s="16"/>
      <c r="F821" s="16"/>
      <c r="G821" s="257"/>
      <c r="H821" s="29"/>
    </row>
    <row r="822" spans="1:8" x14ac:dyDescent="0.25">
      <c r="A822" s="2" t="s">
        <v>122</v>
      </c>
      <c r="B822" s="155">
        <f t="shared" si="114"/>
        <v>407.2547037848168</v>
      </c>
      <c r="C822" s="16"/>
      <c r="D822" s="16"/>
      <c r="E822" s="16"/>
      <c r="F822" s="16"/>
      <c r="G822" s="257"/>
      <c r="H822" s="29"/>
    </row>
    <row r="823" spans="1:8" x14ac:dyDescent="0.25">
      <c r="A823" s="2" t="s">
        <v>123</v>
      </c>
      <c r="B823" s="155">
        <f t="shared" si="114"/>
        <v>407.2547037848168</v>
      </c>
      <c r="C823" s="16"/>
      <c r="D823" s="16"/>
      <c r="E823" s="16"/>
      <c r="F823" s="16"/>
      <c r="G823" s="257"/>
      <c r="H823" s="29"/>
    </row>
    <row r="824" spans="1:8" x14ac:dyDescent="0.25">
      <c r="A824" s="2" t="s">
        <v>124</v>
      </c>
      <c r="B824" s="155">
        <f t="shared" si="114"/>
        <v>524.36276720287594</v>
      </c>
      <c r="C824" s="16"/>
      <c r="D824" s="16"/>
      <c r="E824" s="16"/>
      <c r="F824" s="16"/>
      <c r="G824" s="257"/>
      <c r="H824" s="29"/>
    </row>
    <row r="825" spans="1:8" x14ac:dyDescent="0.25">
      <c r="A825" s="2" t="s">
        <v>125</v>
      </c>
      <c r="B825" s="155">
        <f t="shared" si="114"/>
        <v>575.85497197828681</v>
      </c>
      <c r="C825" s="16"/>
      <c r="D825" s="16"/>
      <c r="E825" s="16"/>
      <c r="F825" s="16"/>
      <c r="G825" s="257"/>
      <c r="H825" s="29"/>
    </row>
    <row r="826" spans="1:8" ht="16.5" thickBot="1" x14ac:dyDescent="0.3">
      <c r="A826" s="8"/>
      <c r="B826" s="158"/>
      <c r="C826" s="16"/>
      <c r="D826" s="16"/>
      <c r="E826" s="16"/>
      <c r="F826" s="16"/>
      <c r="G826" s="257"/>
      <c r="H826" s="29"/>
    </row>
    <row r="827" spans="1:8" ht="39.75" customHeight="1" x14ac:dyDescent="0.25">
      <c r="A827" s="25"/>
      <c r="B827" s="16"/>
      <c r="C827" s="16"/>
      <c r="D827" s="16"/>
      <c r="E827" s="16"/>
      <c r="F827" s="16"/>
      <c r="G827" s="257"/>
      <c r="H827" s="29"/>
    </row>
    <row r="828" spans="1:8" ht="42.75" customHeight="1" x14ac:dyDescent="0.25">
      <c r="A828" s="378" t="s">
        <v>19</v>
      </c>
      <c r="B828" s="391" t="s">
        <v>144</v>
      </c>
      <c r="C828" s="392" t="s">
        <v>247</v>
      </c>
      <c r="D828" s="230" t="s">
        <v>145</v>
      </c>
      <c r="E828" s="230" t="s">
        <v>245</v>
      </c>
      <c r="F828" s="230" t="s">
        <v>246</v>
      </c>
      <c r="G828" s="258" t="s">
        <v>146</v>
      </c>
      <c r="H828" s="29"/>
    </row>
    <row r="829" spans="1:8" x14ac:dyDescent="0.25">
      <c r="A829" s="378"/>
      <c r="B829" s="391"/>
      <c r="C829" s="392"/>
      <c r="D829" s="239">
        <v>6.4999999999999997E-3</v>
      </c>
      <c r="E829" s="239">
        <v>0.03</v>
      </c>
      <c r="F829" s="231">
        <v>0</v>
      </c>
      <c r="G829" s="266">
        <v>0.05</v>
      </c>
      <c r="H829" s="29"/>
    </row>
    <row r="830" spans="1:8" ht="16.5" thickBot="1" x14ac:dyDescent="0.3">
      <c r="A830" s="246"/>
      <c r="B830" s="29"/>
      <c r="C830" s="29"/>
      <c r="D830" s="29"/>
      <c r="E830" s="29"/>
      <c r="F830" s="29"/>
      <c r="G830" s="225"/>
      <c r="H830" s="29"/>
    </row>
    <row r="831" spans="1:8" ht="48" thickBot="1" x14ac:dyDescent="0.3">
      <c r="A831" s="3" t="s">
        <v>126</v>
      </c>
      <c r="B831" s="86" t="s">
        <v>302</v>
      </c>
      <c r="C831" s="86" t="s">
        <v>303</v>
      </c>
      <c r="D831" s="86" t="s">
        <v>107</v>
      </c>
      <c r="E831" s="86" t="s">
        <v>108</v>
      </c>
      <c r="F831" s="86" t="s">
        <v>312</v>
      </c>
      <c r="G831" s="257"/>
      <c r="H831" s="29"/>
    </row>
    <row r="832" spans="1:8" x14ac:dyDescent="0.25">
      <c r="A832" s="2" t="s">
        <v>118</v>
      </c>
      <c r="B832" s="201">
        <f>1-($D$829+$E$829+$F$829+$G$829)</f>
        <v>0.91349999999999998</v>
      </c>
      <c r="C832" s="75">
        <f t="shared" ref="C832:C839" si="115">B103+E327+C458+B664+F734</f>
        <v>2743.7279946994049</v>
      </c>
      <c r="D832" s="168">
        <f t="shared" ref="D832:D839" si="116">B804</f>
        <v>192.06095962895836</v>
      </c>
      <c r="E832" s="202">
        <f t="shared" ref="E832:E839" si="117">B818</f>
        <v>293.5788954328363</v>
      </c>
      <c r="F832" s="161">
        <f>(C832+D832+E832)/B832</f>
        <v>3535.1591130390802</v>
      </c>
      <c r="G832" s="257"/>
      <c r="H832" s="29"/>
    </row>
    <row r="833" spans="1:8" x14ac:dyDescent="0.25">
      <c r="A833" s="2" t="s">
        <v>119</v>
      </c>
      <c r="B833" s="201">
        <f t="shared" ref="B833:B839" si="118">1-($D$829+$E$829+$F$829+$G$829)</f>
        <v>0.91349999999999998</v>
      </c>
      <c r="C833" s="75">
        <f t="shared" si="115"/>
        <v>3806.1187269609045</v>
      </c>
      <c r="D833" s="75">
        <f t="shared" si="116"/>
        <v>266.42831088726336</v>
      </c>
      <c r="E833" s="161">
        <f t="shared" si="117"/>
        <v>407.2547037848168</v>
      </c>
      <c r="F833" s="161">
        <f t="shared" ref="F833:F839" si="119">(C833+D833+E833)/B833</f>
        <v>4903.9975277865187</v>
      </c>
      <c r="G833" s="257"/>
      <c r="H833" s="29"/>
    </row>
    <row r="834" spans="1:8" x14ac:dyDescent="0.25">
      <c r="A834" s="2" t="s">
        <v>120</v>
      </c>
      <c r="B834" s="201">
        <f t="shared" si="118"/>
        <v>0.91349999999999998</v>
      </c>
      <c r="C834" s="75">
        <f t="shared" si="115"/>
        <v>4680.5890216206044</v>
      </c>
      <c r="D834" s="75">
        <f t="shared" si="116"/>
        <v>327.64123151344234</v>
      </c>
      <c r="E834" s="161">
        <f t="shared" si="117"/>
        <v>500.82302531340468</v>
      </c>
      <c r="F834" s="161">
        <f t="shared" si="119"/>
        <v>6030.70966441976</v>
      </c>
      <c r="G834" s="257"/>
      <c r="H834" s="29"/>
    </row>
    <row r="835" spans="1:8" x14ac:dyDescent="0.25">
      <c r="A835" s="2" t="s">
        <v>121</v>
      </c>
      <c r="B835" s="201">
        <f t="shared" si="118"/>
        <v>0.91349999999999998</v>
      </c>
      <c r="C835" s="75">
        <f t="shared" si="115"/>
        <v>3806.1187269609045</v>
      </c>
      <c r="D835" s="75">
        <f t="shared" si="116"/>
        <v>266.42831088726336</v>
      </c>
      <c r="E835" s="161">
        <f t="shared" si="117"/>
        <v>407.2547037848168</v>
      </c>
      <c r="F835" s="161">
        <f t="shared" si="119"/>
        <v>4903.9975277865187</v>
      </c>
      <c r="G835" s="257"/>
      <c r="H835" s="29"/>
    </row>
    <row r="836" spans="1:8" x14ac:dyDescent="0.25">
      <c r="A836" s="2" t="s">
        <v>122</v>
      </c>
      <c r="B836" s="201">
        <f t="shared" si="118"/>
        <v>0.91349999999999998</v>
      </c>
      <c r="C836" s="75">
        <f t="shared" si="115"/>
        <v>3806.1187269609045</v>
      </c>
      <c r="D836" s="75">
        <f t="shared" si="116"/>
        <v>266.42831088726336</v>
      </c>
      <c r="E836" s="161">
        <f t="shared" si="117"/>
        <v>407.2547037848168</v>
      </c>
      <c r="F836" s="161">
        <f t="shared" si="119"/>
        <v>4903.9975277865187</v>
      </c>
      <c r="G836" s="257"/>
      <c r="H836" s="29"/>
    </row>
    <row r="837" spans="1:8" x14ac:dyDescent="0.25">
      <c r="A837" s="2" t="s">
        <v>123</v>
      </c>
      <c r="B837" s="201">
        <f t="shared" si="118"/>
        <v>0.91349999999999998</v>
      </c>
      <c r="C837" s="75">
        <f t="shared" si="115"/>
        <v>3806.1187269609045</v>
      </c>
      <c r="D837" s="75">
        <f t="shared" si="116"/>
        <v>266.42831088726336</v>
      </c>
      <c r="E837" s="161">
        <f t="shared" si="117"/>
        <v>407.2547037848168</v>
      </c>
      <c r="F837" s="161">
        <f t="shared" si="119"/>
        <v>4903.9975277865187</v>
      </c>
      <c r="G837" s="257"/>
      <c r="H837" s="29"/>
    </row>
    <row r="838" spans="1:8" x14ac:dyDescent="0.25">
      <c r="A838" s="2" t="s">
        <v>124</v>
      </c>
      <c r="B838" s="201">
        <f t="shared" si="118"/>
        <v>0.91349999999999998</v>
      </c>
      <c r="C838" s="75">
        <f t="shared" si="115"/>
        <v>4900.5866093726727</v>
      </c>
      <c r="D838" s="75">
        <f t="shared" si="116"/>
        <v>343.04106265608709</v>
      </c>
      <c r="E838" s="161">
        <f t="shared" si="117"/>
        <v>524.36276720287594</v>
      </c>
      <c r="F838" s="161">
        <f t="shared" si="119"/>
        <v>6314.1657791260377</v>
      </c>
      <c r="G838" s="257"/>
      <c r="H838" s="29"/>
    </row>
    <row r="839" spans="1:8" x14ac:dyDescent="0.25">
      <c r="A839" s="2" t="s">
        <v>125</v>
      </c>
      <c r="B839" s="201">
        <f t="shared" si="118"/>
        <v>0.91349999999999998</v>
      </c>
      <c r="C839" s="75">
        <f t="shared" si="115"/>
        <v>5381.8221680213719</v>
      </c>
      <c r="D839" s="75">
        <f t="shared" si="116"/>
        <v>376.72755176149604</v>
      </c>
      <c r="E839" s="161">
        <f t="shared" si="117"/>
        <v>575.85497197828681</v>
      </c>
      <c r="F839" s="161">
        <f t="shared" si="119"/>
        <v>6934.2142219607613</v>
      </c>
      <c r="G839" s="257"/>
      <c r="H839" s="29"/>
    </row>
    <row r="840" spans="1:8" ht="16.5" thickBot="1" x14ac:dyDescent="0.3">
      <c r="A840" s="8"/>
      <c r="B840" s="203"/>
      <c r="C840" s="171"/>
      <c r="D840" s="171"/>
      <c r="E840" s="165"/>
      <c r="F840" s="165"/>
      <c r="G840" s="257"/>
      <c r="H840" s="29"/>
    </row>
    <row r="841" spans="1:8" ht="16.5" thickBot="1" x14ac:dyDescent="0.3">
      <c r="A841" s="25"/>
      <c r="B841" s="16"/>
      <c r="C841" s="16"/>
      <c r="D841" s="16"/>
      <c r="E841" s="16"/>
      <c r="F841" s="16"/>
      <c r="G841" s="257"/>
      <c r="H841" s="29"/>
    </row>
    <row r="842" spans="1:8" ht="32.25" thickBot="1" x14ac:dyDescent="0.3">
      <c r="A842" s="3" t="s">
        <v>126</v>
      </c>
      <c r="B842" s="3" t="s">
        <v>267</v>
      </c>
      <c r="C842" s="86" t="s">
        <v>268</v>
      </c>
      <c r="D842" s="86" t="s">
        <v>269</v>
      </c>
      <c r="E842" s="86" t="s">
        <v>270</v>
      </c>
      <c r="F842" s="86" t="s">
        <v>304</v>
      </c>
      <c r="G842" s="257"/>
      <c r="H842" s="29"/>
    </row>
    <row r="843" spans="1:8" x14ac:dyDescent="0.25">
      <c r="A843" s="2" t="s">
        <v>118</v>
      </c>
      <c r="B843" s="209">
        <f t="shared" ref="B843:B850" si="120">$D$829*F832</f>
        <v>22.978534234754022</v>
      </c>
      <c r="C843" s="144">
        <f t="shared" ref="C843:C850" si="121">F832*$E$829</f>
        <v>106.0547733911724</v>
      </c>
      <c r="D843" s="144">
        <f t="shared" ref="D843:D850" si="122">F832*$F$829</f>
        <v>0</v>
      </c>
      <c r="E843" s="144">
        <f t="shared" ref="E843:E850" si="123">F832*$G$829</f>
        <v>176.75795565195403</v>
      </c>
      <c r="F843" s="210">
        <f>SUM(B843:E843)</f>
        <v>305.79126327788049</v>
      </c>
      <c r="G843" s="257"/>
      <c r="H843" s="29"/>
    </row>
    <row r="844" spans="1:8" x14ac:dyDescent="0.25">
      <c r="A844" s="2" t="s">
        <v>119</v>
      </c>
      <c r="B844" s="209">
        <f t="shared" si="120"/>
        <v>31.875983930612371</v>
      </c>
      <c r="C844" s="144">
        <f t="shared" si="121"/>
        <v>147.11992583359554</v>
      </c>
      <c r="D844" s="144">
        <f t="shared" si="122"/>
        <v>0</v>
      </c>
      <c r="E844" s="144">
        <f t="shared" si="123"/>
        <v>245.19987638932594</v>
      </c>
      <c r="F844" s="210">
        <f t="shared" ref="F844:F850" si="124">SUM(B844:E844)</f>
        <v>424.19578615353385</v>
      </c>
      <c r="G844" s="257"/>
      <c r="H844" s="29"/>
    </row>
    <row r="845" spans="1:8" x14ac:dyDescent="0.25">
      <c r="A845" s="2" t="s">
        <v>120</v>
      </c>
      <c r="B845" s="209">
        <f t="shared" si="120"/>
        <v>39.19961281872844</v>
      </c>
      <c r="C845" s="144">
        <f t="shared" si="121"/>
        <v>180.9212899325928</v>
      </c>
      <c r="D845" s="144">
        <f t="shared" si="122"/>
        <v>0</v>
      </c>
      <c r="E845" s="144">
        <f t="shared" si="123"/>
        <v>301.535483220988</v>
      </c>
      <c r="F845" s="210">
        <f t="shared" si="124"/>
        <v>521.65638597230918</v>
      </c>
      <c r="G845" s="257"/>
      <c r="H845" s="29"/>
    </row>
    <row r="846" spans="1:8" x14ac:dyDescent="0.25">
      <c r="A846" s="2" t="s">
        <v>121</v>
      </c>
      <c r="B846" s="209">
        <f t="shared" si="120"/>
        <v>31.875983930612371</v>
      </c>
      <c r="C846" s="144">
        <f t="shared" si="121"/>
        <v>147.11992583359554</v>
      </c>
      <c r="D846" s="144">
        <f t="shared" si="122"/>
        <v>0</v>
      </c>
      <c r="E846" s="144">
        <f t="shared" si="123"/>
        <v>245.19987638932594</v>
      </c>
      <c r="F846" s="210">
        <f t="shared" si="124"/>
        <v>424.19578615353385</v>
      </c>
      <c r="G846" s="257"/>
      <c r="H846" s="29"/>
    </row>
    <row r="847" spans="1:8" x14ac:dyDescent="0.25">
      <c r="A847" s="2" t="s">
        <v>122</v>
      </c>
      <c r="B847" s="209">
        <f t="shared" si="120"/>
        <v>31.875983930612371</v>
      </c>
      <c r="C847" s="144">
        <f t="shared" si="121"/>
        <v>147.11992583359554</v>
      </c>
      <c r="D847" s="144">
        <f t="shared" si="122"/>
        <v>0</v>
      </c>
      <c r="E847" s="144">
        <f t="shared" si="123"/>
        <v>245.19987638932594</v>
      </c>
      <c r="F847" s="210">
        <f t="shared" si="124"/>
        <v>424.19578615353385</v>
      </c>
      <c r="G847" s="257"/>
      <c r="H847" s="29"/>
    </row>
    <row r="848" spans="1:8" x14ac:dyDescent="0.25">
      <c r="A848" s="2" t="s">
        <v>123</v>
      </c>
      <c r="B848" s="209">
        <f t="shared" si="120"/>
        <v>31.875983930612371</v>
      </c>
      <c r="C848" s="144">
        <f t="shared" si="121"/>
        <v>147.11992583359554</v>
      </c>
      <c r="D848" s="144">
        <f t="shared" si="122"/>
        <v>0</v>
      </c>
      <c r="E848" s="144">
        <f t="shared" si="123"/>
        <v>245.19987638932594</v>
      </c>
      <c r="F848" s="210">
        <f t="shared" si="124"/>
        <v>424.19578615353385</v>
      </c>
      <c r="G848" s="257"/>
      <c r="H848" s="29"/>
    </row>
    <row r="849" spans="1:8" x14ac:dyDescent="0.25">
      <c r="A849" s="2" t="s">
        <v>124</v>
      </c>
      <c r="B849" s="209">
        <f t="shared" si="120"/>
        <v>41.042077564319243</v>
      </c>
      <c r="C849" s="144">
        <f t="shared" si="121"/>
        <v>189.42497337378111</v>
      </c>
      <c r="D849" s="144">
        <f t="shared" si="122"/>
        <v>0</v>
      </c>
      <c r="E849" s="144">
        <f t="shared" si="123"/>
        <v>315.70828895630189</v>
      </c>
      <c r="F849" s="210">
        <f t="shared" si="124"/>
        <v>546.17533989440221</v>
      </c>
      <c r="G849" s="257"/>
      <c r="H849" s="29"/>
    </row>
    <row r="850" spans="1:8" x14ac:dyDescent="0.25">
      <c r="A850" s="2" t="s">
        <v>125</v>
      </c>
      <c r="B850" s="209">
        <f t="shared" si="120"/>
        <v>45.072392442744949</v>
      </c>
      <c r="C850" s="144">
        <f t="shared" si="121"/>
        <v>208.02642665882283</v>
      </c>
      <c r="D850" s="144">
        <f t="shared" si="122"/>
        <v>0</v>
      </c>
      <c r="E850" s="144">
        <f t="shared" si="123"/>
        <v>346.71071109803808</v>
      </c>
      <c r="F850" s="210">
        <f t="shared" si="124"/>
        <v>599.80953019960589</v>
      </c>
      <c r="G850" s="257"/>
      <c r="H850" s="29"/>
    </row>
    <row r="851" spans="1:8" s="10" customFormat="1" ht="16.5" customHeight="1" thickBot="1" x14ac:dyDescent="0.3">
      <c r="A851" s="8"/>
      <c r="B851" s="316"/>
      <c r="C851" s="200"/>
      <c r="D851" s="200"/>
      <c r="E851" s="200"/>
      <c r="F851" s="317"/>
      <c r="G851" s="289"/>
      <c r="H851" s="15"/>
    </row>
    <row r="852" spans="1:8" s="10" customFormat="1" x14ac:dyDescent="0.25">
      <c r="A852" s="25"/>
      <c r="B852" s="16"/>
      <c r="C852" s="16"/>
      <c r="D852" s="16"/>
      <c r="E852" s="16"/>
      <c r="F852" s="16"/>
      <c r="G852" s="257"/>
      <c r="H852" s="211"/>
    </row>
    <row r="853" spans="1:8" x14ac:dyDescent="0.25">
      <c r="A853" s="394" t="s">
        <v>31</v>
      </c>
      <c r="B853" s="395"/>
      <c r="C853" s="395"/>
      <c r="D853" s="395"/>
      <c r="E853" s="395"/>
      <c r="F853" s="395"/>
      <c r="G853" s="396"/>
      <c r="H853" s="29"/>
    </row>
    <row r="854" spans="1:8" ht="31.5" x14ac:dyDescent="0.25">
      <c r="A854" s="378" t="s">
        <v>17</v>
      </c>
      <c r="B854" s="391" t="s">
        <v>241</v>
      </c>
      <c r="C854" s="392" t="s">
        <v>242</v>
      </c>
      <c r="D854" s="392"/>
      <c r="E854" s="392"/>
      <c r="F854" s="392"/>
      <c r="G854" s="258" t="s">
        <v>243</v>
      </c>
      <c r="H854" s="29"/>
    </row>
    <row r="855" spans="1:8" x14ac:dyDescent="0.25">
      <c r="A855" s="378"/>
      <c r="B855" s="391"/>
      <c r="C855" s="392"/>
      <c r="D855" s="392"/>
      <c r="E855" s="392"/>
      <c r="F855" s="392"/>
      <c r="G855" s="266">
        <v>7.0000000000000007E-2</v>
      </c>
      <c r="H855" s="29"/>
    </row>
    <row r="856" spans="1:8" ht="16.5" thickBot="1" x14ac:dyDescent="0.3">
      <c r="A856" s="25"/>
      <c r="B856" s="16"/>
      <c r="C856" s="16"/>
      <c r="D856" s="16"/>
      <c r="E856" s="16"/>
      <c r="F856" s="16"/>
      <c r="G856" s="257"/>
      <c r="H856" s="29"/>
    </row>
    <row r="857" spans="1:8" ht="16.5" thickBot="1" x14ac:dyDescent="0.3">
      <c r="A857" s="3" t="s">
        <v>126</v>
      </c>
      <c r="B857" s="86" t="s">
        <v>45</v>
      </c>
      <c r="C857" s="16"/>
      <c r="D857" s="16"/>
      <c r="E857" s="16"/>
      <c r="F857" s="16"/>
      <c r="G857" s="257"/>
      <c r="H857" s="29"/>
    </row>
    <row r="858" spans="1:8" x14ac:dyDescent="0.25">
      <c r="A858" s="2" t="s">
        <v>118</v>
      </c>
      <c r="B858" s="155">
        <f t="shared" ref="B858:B865" si="125">(B103+E339+D458+C664+F734)*$G$855</f>
        <v>187.71678190256949</v>
      </c>
      <c r="C858" s="16"/>
      <c r="D858" s="16"/>
      <c r="E858" s="16"/>
      <c r="F858" s="16"/>
      <c r="G858" s="257"/>
      <c r="H858" s="29"/>
    </row>
    <row r="859" spans="1:8" x14ac:dyDescent="0.25">
      <c r="A859" s="2" t="s">
        <v>119</v>
      </c>
      <c r="B859" s="155">
        <f t="shared" si="125"/>
        <v>259.44974054586339</v>
      </c>
      <c r="C859" s="16"/>
      <c r="D859" s="16"/>
      <c r="E859" s="16"/>
      <c r="F859" s="16"/>
      <c r="G859" s="257"/>
      <c r="H859" s="29"/>
    </row>
    <row r="860" spans="1:8" x14ac:dyDescent="0.25">
      <c r="A860" s="2" t="s">
        <v>120</v>
      </c>
      <c r="B860" s="155">
        <f t="shared" si="125"/>
        <v>318.5690900696224</v>
      </c>
      <c r="C860" s="16"/>
      <c r="D860" s="16"/>
      <c r="E860" s="16"/>
      <c r="F860" s="16"/>
      <c r="G860" s="257"/>
      <c r="H860" s="29"/>
    </row>
    <row r="861" spans="1:8" x14ac:dyDescent="0.25">
      <c r="A861" s="2" t="s">
        <v>121</v>
      </c>
      <c r="B861" s="155">
        <f t="shared" si="125"/>
        <v>259.44974054586339</v>
      </c>
      <c r="C861" s="16"/>
      <c r="D861" s="16"/>
      <c r="E861" s="16"/>
      <c r="F861" s="16"/>
      <c r="G861" s="257"/>
      <c r="H861" s="29"/>
    </row>
    <row r="862" spans="1:8" x14ac:dyDescent="0.25">
      <c r="A862" s="2" t="s">
        <v>122</v>
      </c>
      <c r="B862" s="155">
        <f t="shared" si="125"/>
        <v>259.44974054586339</v>
      </c>
      <c r="C862" s="16"/>
      <c r="D862" s="16"/>
      <c r="E862" s="16"/>
      <c r="F862" s="16"/>
      <c r="G862" s="257"/>
      <c r="H862" s="29"/>
    </row>
    <row r="863" spans="1:8" x14ac:dyDescent="0.25">
      <c r="A863" s="2" t="s">
        <v>123</v>
      </c>
      <c r="B863" s="155">
        <f t="shared" si="125"/>
        <v>259.44974054586339</v>
      </c>
      <c r="C863" s="16"/>
      <c r="D863" s="16"/>
      <c r="E863" s="16"/>
      <c r="F863" s="16"/>
      <c r="G863" s="257"/>
      <c r="H863" s="29"/>
    </row>
    <row r="864" spans="1:8" x14ac:dyDescent="0.25">
      <c r="A864" s="2" t="s">
        <v>124</v>
      </c>
      <c r="B864" s="155">
        <f t="shared" si="125"/>
        <v>333.49519253316038</v>
      </c>
      <c r="C864" s="16"/>
      <c r="D864" s="16"/>
      <c r="E864" s="16"/>
      <c r="F864" s="16"/>
      <c r="G864" s="257"/>
      <c r="H864" s="29"/>
    </row>
    <row r="865" spans="1:8" x14ac:dyDescent="0.25">
      <c r="A865" s="2" t="s">
        <v>125</v>
      </c>
      <c r="B865" s="155">
        <f t="shared" si="125"/>
        <v>365.98836983408273</v>
      </c>
      <c r="C865" s="16"/>
      <c r="D865" s="16"/>
      <c r="E865" s="16"/>
      <c r="F865" s="16"/>
      <c r="G865" s="257"/>
      <c r="H865" s="29"/>
    </row>
    <row r="866" spans="1:8" ht="16.5" thickBot="1" x14ac:dyDescent="0.3">
      <c r="A866" s="8"/>
      <c r="B866" s="158"/>
      <c r="C866" s="16"/>
      <c r="D866" s="16"/>
      <c r="E866" s="16"/>
      <c r="F866" s="16"/>
      <c r="G866" s="257"/>
      <c r="H866" s="29"/>
    </row>
    <row r="867" spans="1:8" ht="15" customHeight="1" x14ac:dyDescent="0.25">
      <c r="A867" s="25"/>
      <c r="B867" s="16"/>
      <c r="C867" s="16"/>
      <c r="D867" s="16"/>
      <c r="E867" s="16"/>
      <c r="F867" s="16"/>
      <c r="G867" s="257"/>
      <c r="H867" s="29"/>
    </row>
    <row r="868" spans="1:8" ht="31.5" x14ac:dyDescent="0.25">
      <c r="A868" s="378" t="s">
        <v>18</v>
      </c>
      <c r="B868" s="391" t="s">
        <v>108</v>
      </c>
      <c r="C868" s="392" t="s">
        <v>244</v>
      </c>
      <c r="D868" s="392"/>
      <c r="E868" s="392"/>
      <c r="F868" s="392"/>
      <c r="G868" s="258" t="s">
        <v>243</v>
      </c>
      <c r="H868" s="29"/>
    </row>
    <row r="869" spans="1:8" x14ac:dyDescent="0.25">
      <c r="A869" s="378"/>
      <c r="B869" s="391"/>
      <c r="C869" s="392"/>
      <c r="D869" s="392"/>
      <c r="E869" s="392"/>
      <c r="F869" s="392"/>
      <c r="G869" s="266">
        <v>0.1</v>
      </c>
      <c r="H869" s="29"/>
    </row>
    <row r="870" spans="1:8" ht="16.5" thickBot="1" x14ac:dyDescent="0.3">
      <c r="A870" s="25"/>
      <c r="B870" s="16"/>
      <c r="C870" s="16"/>
      <c r="D870" s="16"/>
      <c r="E870" s="16"/>
      <c r="F870" s="16"/>
      <c r="G870" s="257"/>
      <c r="H870" s="29"/>
    </row>
    <row r="871" spans="1:8" ht="16.5" thickBot="1" x14ac:dyDescent="0.3">
      <c r="A871" s="3" t="s">
        <v>126</v>
      </c>
      <c r="B871" s="86" t="s">
        <v>45</v>
      </c>
      <c r="C871" s="16"/>
      <c r="D871" s="16"/>
      <c r="E871" s="16"/>
      <c r="F871" s="16"/>
      <c r="G871" s="257"/>
      <c r="H871" s="29"/>
    </row>
    <row r="872" spans="1:8" x14ac:dyDescent="0.25">
      <c r="A872" s="2" t="s">
        <v>118</v>
      </c>
      <c r="B872" s="155">
        <f t="shared" ref="B872:B879" si="126">(B103+E339+D458+C664+F734+B858)*$G$869</f>
        <v>286.93850947964194</v>
      </c>
      <c r="C872" s="16"/>
      <c r="D872" s="16"/>
      <c r="E872" s="16"/>
      <c r="F872" s="16"/>
      <c r="G872" s="257"/>
      <c r="H872" s="29"/>
    </row>
    <row r="873" spans="1:8" x14ac:dyDescent="0.25">
      <c r="A873" s="2" t="s">
        <v>119</v>
      </c>
      <c r="B873" s="155">
        <f t="shared" si="126"/>
        <v>396.58746054867692</v>
      </c>
      <c r="C873" s="16"/>
      <c r="D873" s="16"/>
      <c r="E873" s="16"/>
      <c r="F873" s="16"/>
      <c r="G873" s="257"/>
      <c r="H873" s="29"/>
    </row>
    <row r="874" spans="1:8" x14ac:dyDescent="0.25">
      <c r="A874" s="2" t="s">
        <v>120</v>
      </c>
      <c r="B874" s="155">
        <f t="shared" si="126"/>
        <v>486.9556091064228</v>
      </c>
      <c r="C874" s="16"/>
      <c r="D874" s="16"/>
      <c r="E874" s="16"/>
      <c r="F874" s="16"/>
      <c r="G874" s="257"/>
      <c r="H874" s="29"/>
    </row>
    <row r="875" spans="1:8" x14ac:dyDescent="0.25">
      <c r="A875" s="2" t="s">
        <v>121</v>
      </c>
      <c r="B875" s="155">
        <f t="shared" si="126"/>
        <v>396.58746054867692</v>
      </c>
      <c r="C875" s="16"/>
      <c r="D875" s="16"/>
      <c r="E875" s="16"/>
      <c r="F875" s="16"/>
      <c r="G875" s="257"/>
      <c r="H875" s="29"/>
    </row>
    <row r="876" spans="1:8" x14ac:dyDescent="0.25">
      <c r="A876" s="2" t="s">
        <v>122</v>
      </c>
      <c r="B876" s="155">
        <f t="shared" si="126"/>
        <v>396.58746054867692</v>
      </c>
      <c r="C876" s="16"/>
      <c r="D876" s="16"/>
      <c r="E876" s="16"/>
      <c r="F876" s="16"/>
      <c r="G876" s="257"/>
      <c r="H876" s="29"/>
    </row>
    <row r="877" spans="1:8" x14ac:dyDescent="0.25">
      <c r="A877" s="2" t="s">
        <v>123</v>
      </c>
      <c r="B877" s="155">
        <f t="shared" si="126"/>
        <v>396.58746054867692</v>
      </c>
      <c r="C877" s="16"/>
      <c r="D877" s="16"/>
      <c r="E877" s="16"/>
      <c r="F877" s="16"/>
      <c r="G877" s="257"/>
      <c r="H877" s="29"/>
    </row>
    <row r="878" spans="1:8" x14ac:dyDescent="0.25">
      <c r="A878" s="2" t="s">
        <v>124</v>
      </c>
      <c r="B878" s="155">
        <f t="shared" si="126"/>
        <v>509.7712228721166</v>
      </c>
      <c r="C878" s="16"/>
      <c r="D878" s="16"/>
      <c r="E878" s="16"/>
      <c r="F878" s="16"/>
      <c r="G878" s="257"/>
      <c r="H878" s="29"/>
    </row>
    <row r="879" spans="1:8" x14ac:dyDescent="0.25">
      <c r="A879" s="2" t="s">
        <v>125</v>
      </c>
      <c r="B879" s="155">
        <f t="shared" si="126"/>
        <v>559.43936531781208</v>
      </c>
      <c r="C879" s="16"/>
      <c r="D879" s="16"/>
      <c r="E879" s="16"/>
      <c r="F879" s="16"/>
      <c r="G879" s="257"/>
      <c r="H879" s="29"/>
    </row>
    <row r="880" spans="1:8" ht="16.5" thickBot="1" x14ac:dyDescent="0.3">
      <c r="A880" s="8"/>
      <c r="B880" s="158"/>
      <c r="C880" s="16"/>
      <c r="D880" s="16"/>
      <c r="E880" s="16"/>
      <c r="F880" s="16"/>
      <c r="G880" s="257"/>
      <c r="H880" s="29"/>
    </row>
    <row r="881" spans="1:8" x14ac:dyDescent="0.25">
      <c r="A881" s="25"/>
      <c r="B881" s="16"/>
      <c r="C881" s="16"/>
      <c r="D881" s="16"/>
      <c r="E881" s="16"/>
      <c r="F881" s="16"/>
      <c r="G881" s="257"/>
      <c r="H881" s="29"/>
    </row>
    <row r="882" spans="1:8" ht="47.25" customHeight="1" x14ac:dyDescent="0.25">
      <c r="A882" s="378" t="s">
        <v>19</v>
      </c>
      <c r="B882" s="391" t="s">
        <v>144</v>
      </c>
      <c r="C882" s="392" t="s">
        <v>247</v>
      </c>
      <c r="D882" s="230" t="s">
        <v>145</v>
      </c>
      <c r="E882" s="230" t="s">
        <v>245</v>
      </c>
      <c r="F882" s="230" t="s">
        <v>246</v>
      </c>
      <c r="G882" s="258" t="s">
        <v>146</v>
      </c>
      <c r="H882" s="29"/>
    </row>
    <row r="883" spans="1:8" x14ac:dyDescent="0.25">
      <c r="A883" s="378"/>
      <c r="B883" s="391"/>
      <c r="C883" s="392"/>
      <c r="D883" s="239">
        <v>4.7000000000000002E-3</v>
      </c>
      <c r="E883" s="239">
        <v>2.18E-2</v>
      </c>
      <c r="F883" s="231">
        <v>0</v>
      </c>
      <c r="G883" s="266">
        <v>4.8300000000000003E-2</v>
      </c>
      <c r="H883" s="29"/>
    </row>
    <row r="884" spans="1:8" ht="16.5" thickBot="1" x14ac:dyDescent="0.3">
      <c r="A884" s="246"/>
      <c r="B884" s="29"/>
      <c r="C884" s="29"/>
      <c r="D884" s="29"/>
      <c r="E884" s="29"/>
      <c r="F884" s="29"/>
      <c r="G884" s="225"/>
      <c r="H884" s="29"/>
    </row>
    <row r="885" spans="1:8" ht="48" thickBot="1" x14ac:dyDescent="0.3">
      <c r="A885" s="3" t="s">
        <v>126</v>
      </c>
      <c r="B885" s="86" t="s">
        <v>302</v>
      </c>
      <c r="C885" s="86" t="s">
        <v>303</v>
      </c>
      <c r="D885" s="86" t="s">
        <v>107</v>
      </c>
      <c r="E885" s="86" t="s">
        <v>108</v>
      </c>
      <c r="F885" s="86" t="s">
        <v>312</v>
      </c>
      <c r="G885" s="257"/>
      <c r="H885" s="29"/>
    </row>
    <row r="886" spans="1:8" x14ac:dyDescent="0.25">
      <c r="A886" s="2" t="s">
        <v>118</v>
      </c>
      <c r="B886" s="201">
        <f>1-($D$883+$E$883+$F$883+$G$883)</f>
        <v>0.92520000000000002</v>
      </c>
      <c r="C886" s="75">
        <f t="shared" ref="C886:C893" si="127">B103+E339+D458+C664+F734</f>
        <v>2681.6683128938498</v>
      </c>
      <c r="D886" s="168">
        <f t="shared" ref="D886:D893" si="128">B858</f>
        <v>187.71678190256949</v>
      </c>
      <c r="E886" s="202">
        <f t="shared" ref="E886:E893" si="129">B872</f>
        <v>286.93850947964194</v>
      </c>
      <c r="F886" s="161">
        <f>(C886+D886+E886)/B886</f>
        <v>3411.5041118418303</v>
      </c>
      <c r="G886" s="257"/>
      <c r="H886" s="29"/>
    </row>
    <row r="887" spans="1:8" x14ac:dyDescent="0.25">
      <c r="A887" s="2" t="s">
        <v>119</v>
      </c>
      <c r="B887" s="201">
        <f t="shared" ref="B887:B893" si="130">1-($D$883+$E$883+$F$883+$G$883)</f>
        <v>0.92520000000000002</v>
      </c>
      <c r="C887" s="75">
        <f t="shared" si="127"/>
        <v>3706.4248649409055</v>
      </c>
      <c r="D887" s="75">
        <f t="shared" si="128"/>
        <v>259.44974054586339</v>
      </c>
      <c r="E887" s="161">
        <f t="shared" si="129"/>
        <v>396.58746054867692</v>
      </c>
      <c r="F887" s="161">
        <f t="shared" ref="F887:F893" si="131">(C887+D887+E887)/B887</f>
        <v>4715.1557133975848</v>
      </c>
      <c r="G887" s="257"/>
      <c r="H887" s="29"/>
    </row>
    <row r="888" spans="1:8" x14ac:dyDescent="0.25">
      <c r="A888" s="2" t="s">
        <v>120</v>
      </c>
      <c r="B888" s="201">
        <f t="shared" si="130"/>
        <v>0.92520000000000002</v>
      </c>
      <c r="C888" s="75">
        <f t="shared" si="127"/>
        <v>4550.9870009946053</v>
      </c>
      <c r="D888" s="75">
        <f t="shared" si="128"/>
        <v>318.5690900696224</v>
      </c>
      <c r="E888" s="161">
        <f t="shared" si="129"/>
        <v>486.9556091064228</v>
      </c>
      <c r="F888" s="161">
        <f t="shared" si="131"/>
        <v>5789.5716603660303</v>
      </c>
      <c r="G888" s="257"/>
      <c r="H888" s="29"/>
    </row>
    <row r="889" spans="1:8" x14ac:dyDescent="0.25">
      <c r="A889" s="2" t="s">
        <v>121</v>
      </c>
      <c r="B889" s="201">
        <f t="shared" si="130"/>
        <v>0.92520000000000002</v>
      </c>
      <c r="C889" s="75">
        <f t="shared" si="127"/>
        <v>3706.4248649409055</v>
      </c>
      <c r="D889" s="75">
        <f t="shared" si="128"/>
        <v>259.44974054586339</v>
      </c>
      <c r="E889" s="161">
        <f t="shared" si="129"/>
        <v>396.58746054867692</v>
      </c>
      <c r="F889" s="161">
        <f t="shared" si="131"/>
        <v>4715.1557133975848</v>
      </c>
      <c r="G889" s="257"/>
      <c r="H889" s="29"/>
    </row>
    <row r="890" spans="1:8" x14ac:dyDescent="0.25">
      <c r="A890" s="2" t="s">
        <v>122</v>
      </c>
      <c r="B890" s="201">
        <f t="shared" si="130"/>
        <v>0.92520000000000002</v>
      </c>
      <c r="C890" s="75">
        <f t="shared" si="127"/>
        <v>3706.4248649409055</v>
      </c>
      <c r="D890" s="75">
        <f t="shared" si="128"/>
        <v>259.44974054586339</v>
      </c>
      <c r="E890" s="161">
        <f t="shared" si="129"/>
        <v>396.58746054867692</v>
      </c>
      <c r="F890" s="161">
        <f t="shared" si="131"/>
        <v>4715.1557133975848</v>
      </c>
      <c r="G890" s="257"/>
      <c r="H890" s="29"/>
    </row>
    <row r="891" spans="1:8" x14ac:dyDescent="0.25">
      <c r="A891" s="2" t="s">
        <v>123</v>
      </c>
      <c r="B891" s="201">
        <f t="shared" si="130"/>
        <v>0.92520000000000002</v>
      </c>
      <c r="C891" s="75">
        <f t="shared" si="127"/>
        <v>3706.4248649409055</v>
      </c>
      <c r="D891" s="75">
        <f t="shared" si="128"/>
        <v>259.44974054586339</v>
      </c>
      <c r="E891" s="161">
        <f t="shared" si="129"/>
        <v>396.58746054867692</v>
      </c>
      <c r="F891" s="161">
        <f t="shared" si="131"/>
        <v>4715.1557133975848</v>
      </c>
      <c r="G891" s="257"/>
      <c r="H891" s="29"/>
    </row>
    <row r="892" spans="1:8" x14ac:dyDescent="0.25">
      <c r="A892" s="2" t="s">
        <v>124</v>
      </c>
      <c r="B892" s="201">
        <f t="shared" si="130"/>
        <v>0.92520000000000002</v>
      </c>
      <c r="C892" s="75">
        <f t="shared" si="127"/>
        <v>4764.2170361880053</v>
      </c>
      <c r="D892" s="75">
        <f t="shared" si="128"/>
        <v>333.49519253316038</v>
      </c>
      <c r="E892" s="161">
        <f t="shared" si="129"/>
        <v>509.7712228721166</v>
      </c>
      <c r="F892" s="161">
        <f t="shared" si="131"/>
        <v>6060.8338214367514</v>
      </c>
      <c r="G892" s="257"/>
      <c r="H892" s="29"/>
    </row>
    <row r="893" spans="1:8" x14ac:dyDescent="0.25">
      <c r="A893" s="2" t="s">
        <v>125</v>
      </c>
      <c r="B893" s="201">
        <f t="shared" si="130"/>
        <v>0.92520000000000002</v>
      </c>
      <c r="C893" s="75">
        <f t="shared" si="127"/>
        <v>5228.4052833440383</v>
      </c>
      <c r="D893" s="75">
        <f t="shared" si="128"/>
        <v>365.98836983408273</v>
      </c>
      <c r="E893" s="161">
        <f t="shared" si="129"/>
        <v>559.43936531781208</v>
      </c>
      <c r="F893" s="161">
        <f t="shared" si="131"/>
        <v>6651.3543217638708</v>
      </c>
      <c r="G893" s="257"/>
      <c r="H893" s="29"/>
    </row>
    <row r="894" spans="1:8" ht="16.5" thickBot="1" x14ac:dyDescent="0.3">
      <c r="A894" s="8"/>
      <c r="B894" s="203"/>
      <c r="C894" s="171"/>
      <c r="D894" s="171"/>
      <c r="E894" s="165"/>
      <c r="F894" s="165"/>
      <c r="G894" s="257"/>
      <c r="H894" s="29"/>
    </row>
    <row r="895" spans="1:8" ht="16.5" thickBot="1" x14ac:dyDescent="0.3">
      <c r="A895" s="25"/>
      <c r="B895" s="16"/>
      <c r="C895" s="16"/>
      <c r="D895" s="16"/>
      <c r="E895" s="16"/>
      <c r="F895" s="16"/>
      <c r="G895" s="257"/>
      <c r="H895" s="29"/>
    </row>
    <row r="896" spans="1:8" ht="32.25" thickBot="1" x14ac:dyDescent="0.3">
      <c r="A896" s="3" t="s">
        <v>126</v>
      </c>
      <c r="B896" s="3" t="s">
        <v>267</v>
      </c>
      <c r="C896" s="86" t="s">
        <v>268</v>
      </c>
      <c r="D896" s="86" t="s">
        <v>269</v>
      </c>
      <c r="E896" s="86" t="s">
        <v>270</v>
      </c>
      <c r="F896" s="86" t="s">
        <v>304</v>
      </c>
      <c r="G896" s="257"/>
      <c r="H896" s="29"/>
    </row>
    <row r="897" spans="1:8" x14ac:dyDescent="0.25">
      <c r="A897" s="2" t="s">
        <v>118</v>
      </c>
      <c r="B897" s="209">
        <f t="shared" ref="B897:B904" si="132">$D$883*F886</f>
        <v>16.034069325656603</v>
      </c>
      <c r="C897" s="144">
        <f t="shared" ref="C897:C904" si="133">F886*$E$883</f>
        <v>74.370789638151905</v>
      </c>
      <c r="D897" s="144">
        <f t="shared" ref="D897:D904" si="134">F886*$F$883</f>
        <v>0</v>
      </c>
      <c r="E897" s="144">
        <f t="shared" ref="E897:E904" si="135">F886*$G$883</f>
        <v>164.77564860196043</v>
      </c>
      <c r="F897" s="210">
        <f>SUM(B897:E897)</f>
        <v>255.18050756576895</v>
      </c>
      <c r="G897" s="257"/>
      <c r="H897" s="29"/>
    </row>
    <row r="898" spans="1:8" x14ac:dyDescent="0.25">
      <c r="A898" s="2" t="s">
        <v>119</v>
      </c>
      <c r="B898" s="209">
        <f t="shared" si="132"/>
        <v>22.161231852968651</v>
      </c>
      <c r="C898" s="144">
        <f t="shared" si="133"/>
        <v>102.79039455206735</v>
      </c>
      <c r="D898" s="144">
        <f t="shared" si="134"/>
        <v>0</v>
      </c>
      <c r="E898" s="144">
        <f t="shared" si="135"/>
        <v>227.74202095710336</v>
      </c>
      <c r="F898" s="210">
        <f t="shared" ref="F898:F904" si="136">SUM(B898:E898)</f>
        <v>352.69364736213936</v>
      </c>
      <c r="G898" s="257"/>
      <c r="H898" s="29"/>
    </row>
    <row r="899" spans="1:8" x14ac:dyDescent="0.25">
      <c r="A899" s="2" t="s">
        <v>120</v>
      </c>
      <c r="B899" s="209">
        <f t="shared" si="132"/>
        <v>27.210986803720342</v>
      </c>
      <c r="C899" s="144">
        <f t="shared" si="133"/>
        <v>126.21266219597946</v>
      </c>
      <c r="D899" s="144">
        <f t="shared" si="134"/>
        <v>0</v>
      </c>
      <c r="E899" s="144">
        <f t="shared" si="135"/>
        <v>279.6363111956793</v>
      </c>
      <c r="F899" s="210">
        <f t="shared" si="136"/>
        <v>433.05996019537906</v>
      </c>
      <c r="G899" s="257"/>
      <c r="H899" s="29"/>
    </row>
    <row r="900" spans="1:8" x14ac:dyDescent="0.25">
      <c r="A900" s="2" t="s">
        <v>121</v>
      </c>
      <c r="B900" s="209">
        <f t="shared" si="132"/>
        <v>22.161231852968651</v>
      </c>
      <c r="C900" s="144">
        <f t="shared" si="133"/>
        <v>102.79039455206735</v>
      </c>
      <c r="D900" s="144">
        <f t="shared" si="134"/>
        <v>0</v>
      </c>
      <c r="E900" s="144">
        <f t="shared" si="135"/>
        <v>227.74202095710336</v>
      </c>
      <c r="F900" s="210">
        <f t="shared" si="136"/>
        <v>352.69364736213936</v>
      </c>
      <c r="G900" s="257"/>
      <c r="H900" s="29"/>
    </row>
    <row r="901" spans="1:8" x14ac:dyDescent="0.25">
      <c r="A901" s="2" t="s">
        <v>122</v>
      </c>
      <c r="B901" s="209">
        <f t="shared" si="132"/>
        <v>22.161231852968651</v>
      </c>
      <c r="C901" s="144">
        <f t="shared" si="133"/>
        <v>102.79039455206735</v>
      </c>
      <c r="D901" s="144">
        <f t="shared" si="134"/>
        <v>0</v>
      </c>
      <c r="E901" s="144">
        <f t="shared" si="135"/>
        <v>227.74202095710336</v>
      </c>
      <c r="F901" s="210">
        <f t="shared" si="136"/>
        <v>352.69364736213936</v>
      </c>
      <c r="G901" s="257"/>
      <c r="H901" s="29"/>
    </row>
    <row r="902" spans="1:8" x14ac:dyDescent="0.25">
      <c r="A902" s="2" t="s">
        <v>123</v>
      </c>
      <c r="B902" s="209">
        <f t="shared" si="132"/>
        <v>22.161231852968651</v>
      </c>
      <c r="C902" s="144">
        <f t="shared" si="133"/>
        <v>102.79039455206735</v>
      </c>
      <c r="D902" s="144">
        <f t="shared" si="134"/>
        <v>0</v>
      </c>
      <c r="E902" s="144">
        <f t="shared" si="135"/>
        <v>227.74202095710336</v>
      </c>
      <c r="F902" s="210">
        <f t="shared" si="136"/>
        <v>352.69364736213936</v>
      </c>
      <c r="G902" s="257"/>
      <c r="H902" s="29"/>
    </row>
    <row r="903" spans="1:8" x14ac:dyDescent="0.25">
      <c r="A903" s="2" t="s">
        <v>124</v>
      </c>
      <c r="B903" s="209">
        <f t="shared" si="132"/>
        <v>28.485918960752734</v>
      </c>
      <c r="C903" s="144">
        <f t="shared" si="133"/>
        <v>132.12617730732117</v>
      </c>
      <c r="D903" s="144">
        <f t="shared" si="134"/>
        <v>0</v>
      </c>
      <c r="E903" s="144">
        <f t="shared" si="135"/>
        <v>292.73827357539511</v>
      </c>
      <c r="F903" s="210">
        <f t="shared" si="136"/>
        <v>453.35036984346902</v>
      </c>
      <c r="G903" s="257"/>
      <c r="H903" s="29"/>
    </row>
    <row r="904" spans="1:8" x14ac:dyDescent="0.25">
      <c r="A904" s="2" t="s">
        <v>125</v>
      </c>
      <c r="B904" s="209">
        <f t="shared" si="132"/>
        <v>31.261365312290195</v>
      </c>
      <c r="C904" s="144">
        <f t="shared" si="133"/>
        <v>144.99952421445238</v>
      </c>
      <c r="D904" s="144">
        <f t="shared" si="134"/>
        <v>0</v>
      </c>
      <c r="E904" s="144">
        <f t="shared" si="135"/>
        <v>321.26041374119495</v>
      </c>
      <c r="F904" s="210">
        <f t="shared" si="136"/>
        <v>497.52130326793753</v>
      </c>
      <c r="G904" s="257"/>
      <c r="H904" s="29"/>
    </row>
    <row r="905" spans="1:8" x14ac:dyDescent="0.25">
      <c r="A905" s="5"/>
      <c r="B905" s="209"/>
      <c r="C905" s="144"/>
      <c r="D905" s="144"/>
      <c r="E905" s="144"/>
      <c r="F905" s="210"/>
      <c r="G905" s="289"/>
      <c r="H905" s="29"/>
    </row>
    <row r="906" spans="1:8" x14ac:dyDescent="0.25">
      <c r="A906" s="246"/>
      <c r="B906" s="29"/>
      <c r="C906" s="29"/>
      <c r="D906" s="29"/>
      <c r="E906" s="29"/>
      <c r="F906" s="29"/>
      <c r="G906" s="225"/>
      <c r="H906" s="29"/>
    </row>
    <row r="907" spans="1:8" ht="15.75" customHeight="1" thickBot="1" x14ac:dyDescent="0.3">
      <c r="A907" s="458" t="s">
        <v>248</v>
      </c>
      <c r="B907" s="459"/>
      <c r="C907" s="459"/>
      <c r="D907" s="459"/>
      <c r="E907" s="287"/>
      <c r="F907" s="287"/>
      <c r="G907" s="288"/>
      <c r="H907" s="287"/>
    </row>
    <row r="908" spans="1:8" ht="16.5" thickBot="1" x14ac:dyDescent="0.3">
      <c r="A908" s="3" t="s">
        <v>126</v>
      </c>
      <c r="B908" s="3" t="s">
        <v>271</v>
      </c>
      <c r="C908" s="86" t="s">
        <v>272</v>
      </c>
      <c r="D908" s="3" t="s">
        <v>273</v>
      </c>
      <c r="E908" s="16"/>
      <c r="F908" s="16"/>
      <c r="G908" s="257"/>
      <c r="H908" s="29"/>
    </row>
    <row r="909" spans="1:8" x14ac:dyDescent="0.25">
      <c r="A909" s="2" t="s">
        <v>118</v>
      </c>
      <c r="B909" s="205">
        <f t="shared" ref="B909:B916" si="137">B750+B764+F789</f>
        <v>1022.2986522524313</v>
      </c>
      <c r="C909" s="198">
        <f t="shared" ref="C909:C916" si="138">B804+B818+F843</f>
        <v>791.43111833967509</v>
      </c>
      <c r="D909" s="155">
        <f t="shared" ref="D909:D916" si="139">B858+B872+F897</f>
        <v>729.83579894798038</v>
      </c>
      <c r="E909" s="16"/>
      <c r="F909" s="16"/>
      <c r="G909" s="257"/>
      <c r="H909" s="29"/>
    </row>
    <row r="910" spans="1:8" x14ac:dyDescent="0.25">
      <c r="A910" s="2" t="s">
        <v>119</v>
      </c>
      <c r="B910" s="205">
        <f t="shared" si="137"/>
        <v>1418.1398638647338</v>
      </c>
      <c r="C910" s="198">
        <f t="shared" si="138"/>
        <v>1097.878800825614</v>
      </c>
      <c r="D910" s="155">
        <f t="shared" si="139"/>
        <v>1008.7308484566796</v>
      </c>
      <c r="E910" s="16"/>
      <c r="F910" s="16"/>
      <c r="G910" s="257"/>
      <c r="H910" s="29"/>
    </row>
    <row r="911" spans="1:8" x14ac:dyDescent="0.25">
      <c r="A911" s="2" t="s">
        <v>120</v>
      </c>
      <c r="B911" s="205">
        <f t="shared" si="137"/>
        <v>1743.962906597998</v>
      </c>
      <c r="C911" s="198">
        <f t="shared" si="138"/>
        <v>1350.1206427991563</v>
      </c>
      <c r="D911" s="155">
        <f t="shared" si="139"/>
        <v>1238.5846593714243</v>
      </c>
      <c r="E911" s="16"/>
      <c r="F911" s="16"/>
      <c r="G911" s="257"/>
      <c r="H911" s="29"/>
    </row>
    <row r="912" spans="1:8" x14ac:dyDescent="0.25">
      <c r="A912" s="2" t="s">
        <v>121</v>
      </c>
      <c r="B912" s="205">
        <f t="shared" si="137"/>
        <v>1418.1398638647338</v>
      </c>
      <c r="C912" s="198">
        <f t="shared" si="138"/>
        <v>1097.878800825614</v>
      </c>
      <c r="D912" s="155">
        <f t="shared" si="139"/>
        <v>1008.7308484566796</v>
      </c>
      <c r="E912" s="16"/>
      <c r="F912" s="16"/>
      <c r="G912" s="257"/>
      <c r="H912" s="29"/>
    </row>
    <row r="913" spans="1:8" x14ac:dyDescent="0.25">
      <c r="A913" s="2" t="s">
        <v>122</v>
      </c>
      <c r="B913" s="205">
        <f t="shared" si="137"/>
        <v>1418.1398638647338</v>
      </c>
      <c r="C913" s="198">
        <f t="shared" si="138"/>
        <v>1097.878800825614</v>
      </c>
      <c r="D913" s="155">
        <f t="shared" si="139"/>
        <v>1008.7308484566796</v>
      </c>
      <c r="E913" s="16"/>
      <c r="F913" s="16"/>
      <c r="G913" s="257"/>
      <c r="H913" s="29"/>
    </row>
    <row r="914" spans="1:8" x14ac:dyDescent="0.25">
      <c r="A914" s="2" t="s">
        <v>123</v>
      </c>
      <c r="B914" s="205">
        <f t="shared" si="137"/>
        <v>1418.1398638647338</v>
      </c>
      <c r="C914" s="198">
        <f t="shared" si="138"/>
        <v>1097.878800825614</v>
      </c>
      <c r="D914" s="155">
        <f t="shared" si="139"/>
        <v>1008.7308484566796</v>
      </c>
      <c r="E914" s="16"/>
      <c r="F914" s="16"/>
      <c r="G914" s="257"/>
      <c r="H914" s="29"/>
    </row>
    <row r="915" spans="1:8" x14ac:dyDescent="0.25">
      <c r="A915" s="2" t="s">
        <v>124</v>
      </c>
      <c r="B915" s="205">
        <f t="shared" si="137"/>
        <v>1825.932853288127</v>
      </c>
      <c r="C915" s="198">
        <f t="shared" si="138"/>
        <v>1413.5791697533652</v>
      </c>
      <c r="D915" s="155">
        <f t="shared" si="139"/>
        <v>1296.6167852487461</v>
      </c>
      <c r="E915" s="16"/>
      <c r="F915" s="16"/>
      <c r="G915" s="257"/>
      <c r="H915" s="29"/>
    </row>
    <row r="916" spans="1:8" x14ac:dyDescent="0.25">
      <c r="A916" s="2" t="s">
        <v>125</v>
      </c>
      <c r="B916" s="205">
        <f t="shared" si="137"/>
        <v>2005.2386970062139</v>
      </c>
      <c r="C916" s="198">
        <f t="shared" si="138"/>
        <v>1552.3920539393887</v>
      </c>
      <c r="D916" s="155">
        <f t="shared" si="139"/>
        <v>1422.9490384198323</v>
      </c>
      <c r="E916" s="16"/>
      <c r="F916" s="16"/>
      <c r="G916" s="257"/>
      <c r="H916" s="29"/>
    </row>
    <row r="917" spans="1:8" ht="16.5" thickBot="1" x14ac:dyDescent="0.3">
      <c r="A917" s="8"/>
      <c r="B917" s="207"/>
      <c r="C917" s="199"/>
      <c r="D917" s="158"/>
      <c r="E917" s="63"/>
      <c r="F917" s="63"/>
      <c r="G917" s="270"/>
      <c r="H917" s="29"/>
    </row>
    <row r="918" spans="1:8" x14ac:dyDescent="0.25">
      <c r="A918" s="26"/>
      <c r="B918" s="58"/>
      <c r="C918" s="58"/>
      <c r="D918" s="58"/>
      <c r="E918" s="58"/>
      <c r="F918" s="58"/>
      <c r="G918" s="58"/>
      <c r="H918" s="29"/>
    </row>
    <row r="919" spans="1:8" ht="15.75" customHeight="1" thickBot="1" x14ac:dyDescent="0.3">
      <c r="A919" s="25"/>
      <c r="B919" s="16"/>
      <c r="C919" s="16"/>
      <c r="D919" s="16"/>
      <c r="E919" s="16"/>
      <c r="F919" s="16"/>
      <c r="G919" s="16"/>
      <c r="H919" s="29"/>
    </row>
    <row r="920" spans="1:8" ht="15.75" customHeight="1" thickBot="1" x14ac:dyDescent="0.3">
      <c r="A920" s="354" t="s">
        <v>525</v>
      </c>
      <c r="B920" s="355"/>
      <c r="C920" s="355"/>
      <c r="D920" s="355"/>
      <c r="E920" s="355"/>
      <c r="F920" s="355"/>
      <c r="G920" s="355"/>
      <c r="H920" s="356"/>
    </row>
    <row r="921" spans="1:8" x14ac:dyDescent="0.25">
      <c r="A921" s="403" t="s">
        <v>126</v>
      </c>
      <c r="B921" s="462" t="s">
        <v>280</v>
      </c>
      <c r="C921" s="460" t="s">
        <v>305</v>
      </c>
      <c r="D921" s="461"/>
      <c r="E921" s="460" t="s">
        <v>306</v>
      </c>
      <c r="F921" s="461"/>
      <c r="G921" s="460" t="s">
        <v>307</v>
      </c>
      <c r="H921" s="402"/>
    </row>
    <row r="922" spans="1:8" ht="48.75" customHeight="1" thickBot="1" x14ac:dyDescent="0.3">
      <c r="A922" s="404"/>
      <c r="B922" s="463"/>
      <c r="C922" s="212" t="s">
        <v>234</v>
      </c>
      <c r="D922" s="212" t="s">
        <v>235</v>
      </c>
      <c r="E922" s="212" t="s">
        <v>234</v>
      </c>
      <c r="F922" s="212" t="s">
        <v>235</v>
      </c>
      <c r="G922" s="212" t="s">
        <v>234</v>
      </c>
      <c r="H922" s="213" t="s">
        <v>235</v>
      </c>
    </row>
    <row r="923" spans="1:8" x14ac:dyDescent="0.25">
      <c r="A923" s="2" t="s">
        <v>118</v>
      </c>
      <c r="B923" s="205">
        <f t="shared" ref="B923:B930" si="140">B103</f>
        <v>1043.75</v>
      </c>
      <c r="C923" s="205">
        <f t="shared" ref="C923:C930" si="141">E327</f>
        <v>1329.3890900000001</v>
      </c>
      <c r="D923" s="205">
        <f t="shared" ref="D923:D930" si="142">E339</f>
        <v>1268.85159</v>
      </c>
      <c r="E923" s="205">
        <f t="shared" ref="E923:F930" si="143">C458</f>
        <v>84.629859374999995</v>
      </c>
      <c r="F923" s="205">
        <f t="shared" si="143"/>
        <v>83.452741319444442</v>
      </c>
      <c r="G923" s="205">
        <f t="shared" ref="G923:H930" si="144">B664</f>
        <v>8.1333905625000007</v>
      </c>
      <c r="H923" s="144">
        <f t="shared" si="144"/>
        <v>7.7883268125000003</v>
      </c>
    </row>
    <row r="924" spans="1:8" x14ac:dyDescent="0.25">
      <c r="A924" s="2" t="s">
        <v>119</v>
      </c>
      <c r="B924" s="75">
        <f t="shared" si="140"/>
        <v>1676.7</v>
      </c>
      <c r="C924" s="205">
        <f t="shared" si="141"/>
        <v>1702.5764099999999</v>
      </c>
      <c r="D924" s="205">
        <f t="shared" si="142"/>
        <v>1605.3278100000002</v>
      </c>
      <c r="E924" s="205">
        <f t="shared" si="143"/>
        <v>135.95102775000001</v>
      </c>
      <c r="F924" s="205">
        <f t="shared" si="143"/>
        <v>134.06008274999999</v>
      </c>
      <c r="G924" s="205">
        <f t="shared" si="144"/>
        <v>13.065634448999997</v>
      </c>
      <c r="H924" s="144">
        <f t="shared" si="144"/>
        <v>12.511317428999998</v>
      </c>
    </row>
    <row r="925" spans="1:8" x14ac:dyDescent="0.25">
      <c r="A925" s="2" t="s">
        <v>120</v>
      </c>
      <c r="B925" s="75">
        <f t="shared" si="140"/>
        <v>2179.71</v>
      </c>
      <c r="C925" s="205">
        <f t="shared" si="141"/>
        <v>2029.3317060000002</v>
      </c>
      <c r="D925" s="205">
        <f t="shared" si="142"/>
        <v>1902.9085259999999</v>
      </c>
      <c r="E925" s="205">
        <f t="shared" si="143"/>
        <v>176.736336075</v>
      </c>
      <c r="F925" s="205">
        <f t="shared" si="143"/>
        <v>174.27810757500001</v>
      </c>
      <c r="G925" s="205">
        <f t="shared" si="144"/>
        <v>16.985324783699998</v>
      </c>
      <c r="H925" s="144">
        <f t="shared" si="144"/>
        <v>16.264712657699999</v>
      </c>
    </row>
    <row r="926" spans="1:8" x14ac:dyDescent="0.25">
      <c r="A926" s="2" t="s">
        <v>121</v>
      </c>
      <c r="B926" s="75">
        <f t="shared" si="140"/>
        <v>1676.7</v>
      </c>
      <c r="C926" s="205">
        <f t="shared" si="141"/>
        <v>1702.5764099999999</v>
      </c>
      <c r="D926" s="205">
        <f t="shared" si="142"/>
        <v>1605.3278100000002</v>
      </c>
      <c r="E926" s="205">
        <f t="shared" si="143"/>
        <v>135.95102775000001</v>
      </c>
      <c r="F926" s="205">
        <f t="shared" si="143"/>
        <v>134.06008274999999</v>
      </c>
      <c r="G926" s="205">
        <f t="shared" si="144"/>
        <v>13.065634448999997</v>
      </c>
      <c r="H926" s="144">
        <f t="shared" si="144"/>
        <v>12.511317428999998</v>
      </c>
    </row>
    <row r="927" spans="1:8" x14ac:dyDescent="0.25">
      <c r="A927" s="2" t="s">
        <v>122</v>
      </c>
      <c r="B927" s="75">
        <f t="shared" si="140"/>
        <v>1676.7</v>
      </c>
      <c r="C927" s="205">
        <f t="shared" si="141"/>
        <v>1702.5764099999999</v>
      </c>
      <c r="D927" s="205">
        <f t="shared" si="142"/>
        <v>1605.3278100000002</v>
      </c>
      <c r="E927" s="205">
        <f t="shared" si="143"/>
        <v>135.95102775000001</v>
      </c>
      <c r="F927" s="205">
        <f t="shared" si="143"/>
        <v>134.06008274999999</v>
      </c>
      <c r="G927" s="205">
        <f t="shared" si="144"/>
        <v>13.065634448999997</v>
      </c>
      <c r="H927" s="144">
        <f t="shared" si="144"/>
        <v>12.511317428999998</v>
      </c>
    </row>
    <row r="928" spans="1:8" x14ac:dyDescent="0.25">
      <c r="A928" s="2" t="s">
        <v>123</v>
      </c>
      <c r="B928" s="75">
        <f t="shared" si="140"/>
        <v>1676.7</v>
      </c>
      <c r="C928" s="205">
        <f t="shared" si="141"/>
        <v>1702.5764099999999</v>
      </c>
      <c r="D928" s="205">
        <f t="shared" si="142"/>
        <v>1605.3278100000002</v>
      </c>
      <c r="E928" s="205">
        <f t="shared" si="143"/>
        <v>135.95102775000001</v>
      </c>
      <c r="F928" s="205">
        <f t="shared" si="143"/>
        <v>134.06008274999999</v>
      </c>
      <c r="G928" s="205">
        <f t="shared" si="144"/>
        <v>13.065634448999997</v>
      </c>
      <c r="H928" s="144">
        <f t="shared" si="144"/>
        <v>12.511317428999998</v>
      </c>
    </row>
    <row r="929" spans="1:8" x14ac:dyDescent="0.25">
      <c r="A929" s="2" t="s">
        <v>124</v>
      </c>
      <c r="B929" s="75">
        <f t="shared" si="140"/>
        <v>2293.5300000000002</v>
      </c>
      <c r="C929" s="205">
        <f t="shared" si="141"/>
        <v>2066.2593780000002</v>
      </c>
      <c r="D929" s="205">
        <f t="shared" si="142"/>
        <v>1933.2346380000004</v>
      </c>
      <c r="E929" s="205">
        <f t="shared" si="143"/>
        <v>185.96514622500001</v>
      </c>
      <c r="F929" s="205">
        <f t="shared" si="143"/>
        <v>183.37855405833335</v>
      </c>
      <c r="G929" s="205">
        <f t="shared" si="144"/>
        <v>17.872263719100001</v>
      </c>
      <c r="H929" s="144">
        <f t="shared" si="144"/>
        <v>17.114022701100001</v>
      </c>
    </row>
    <row r="930" spans="1:8" x14ac:dyDescent="0.25">
      <c r="A930" s="2" t="s">
        <v>125</v>
      </c>
      <c r="B930" s="75">
        <f t="shared" si="140"/>
        <v>2580.2399999999998</v>
      </c>
      <c r="C930" s="205">
        <f t="shared" si="141"/>
        <v>2235.303594</v>
      </c>
      <c r="D930" s="205">
        <f t="shared" si="142"/>
        <v>2085.6496739999998</v>
      </c>
      <c r="E930" s="205">
        <f t="shared" si="143"/>
        <v>209.21230980000001</v>
      </c>
      <c r="F930" s="205">
        <f t="shared" si="143"/>
        <v>206.30237246666667</v>
      </c>
      <c r="G930" s="205">
        <f t="shared" si="144"/>
        <v>20.106442792799999</v>
      </c>
      <c r="H930" s="144">
        <f t="shared" si="144"/>
        <v>19.253415448799998</v>
      </c>
    </row>
    <row r="931" spans="1:8" ht="15.75" customHeight="1" thickBot="1" x14ac:dyDescent="0.3">
      <c r="A931" s="8"/>
      <c r="B931" s="214"/>
      <c r="C931" s="205"/>
      <c r="D931" s="205"/>
      <c r="E931" s="215"/>
      <c r="F931" s="75"/>
      <c r="G931" s="75"/>
      <c r="H931" s="144"/>
    </row>
    <row r="932" spans="1:8" ht="15.75" customHeight="1" thickBot="1" x14ac:dyDescent="0.3">
      <c r="A932" s="403" t="s">
        <v>126</v>
      </c>
      <c r="B932" s="399" t="s">
        <v>308</v>
      </c>
      <c r="C932" s="358" t="s">
        <v>281</v>
      </c>
      <c r="D932" s="359"/>
      <c r="E932" s="360"/>
      <c r="F932" s="84" t="s">
        <v>313</v>
      </c>
      <c r="G932" s="85"/>
      <c r="H932" s="86"/>
    </row>
    <row r="933" spans="1:8" ht="16.5" thickBot="1" x14ac:dyDescent="0.3">
      <c r="A933" s="404"/>
      <c r="B933" s="400"/>
      <c r="C933" s="216" t="s">
        <v>275</v>
      </c>
      <c r="D933" s="3" t="s">
        <v>274</v>
      </c>
      <c r="E933" s="217" t="s">
        <v>235</v>
      </c>
      <c r="F933" s="3" t="s">
        <v>275</v>
      </c>
      <c r="G933" s="3" t="s">
        <v>274</v>
      </c>
      <c r="H933" s="217" t="s">
        <v>235</v>
      </c>
    </row>
    <row r="934" spans="1:8" x14ac:dyDescent="0.25">
      <c r="A934" s="2" t="s">
        <v>118</v>
      </c>
      <c r="B934" s="205">
        <f t="shared" ref="B934:B941" si="145">F734</f>
        <v>277.82565476190473</v>
      </c>
      <c r="C934" s="218">
        <f t="shared" ref="C934:C941" si="146">B923+C923+E923+G923+B934</f>
        <v>2743.7279946994049</v>
      </c>
      <c r="D934" s="219">
        <f t="shared" ref="D934:D941" si="147">B923+C923+E923+G923+B934</f>
        <v>2743.7279946994049</v>
      </c>
      <c r="E934" s="220">
        <f t="shared" ref="E934:E941" si="148">B923+D923+F923+H923+B934</f>
        <v>2681.6683128938498</v>
      </c>
      <c r="F934" s="205">
        <f t="shared" ref="F934:H941" si="149">B909</f>
        <v>1022.2986522524313</v>
      </c>
      <c r="G934" s="205">
        <f t="shared" si="149"/>
        <v>791.43111833967509</v>
      </c>
      <c r="H934" s="144">
        <f t="shared" si="149"/>
        <v>729.83579894798038</v>
      </c>
    </row>
    <row r="935" spans="1:8" x14ac:dyDescent="0.25">
      <c r="A935" s="2" t="s">
        <v>119</v>
      </c>
      <c r="B935" s="205">
        <f t="shared" si="145"/>
        <v>277.82565476190473</v>
      </c>
      <c r="C935" s="218">
        <f t="shared" si="146"/>
        <v>3806.1187269609045</v>
      </c>
      <c r="D935" s="221">
        <f t="shared" si="147"/>
        <v>3806.1187269609045</v>
      </c>
      <c r="E935" s="220">
        <f t="shared" si="148"/>
        <v>3706.4248649409055</v>
      </c>
      <c r="F935" s="75">
        <f t="shared" si="149"/>
        <v>1418.1398638647338</v>
      </c>
      <c r="G935" s="205">
        <f t="shared" si="149"/>
        <v>1097.878800825614</v>
      </c>
      <c r="H935" s="144">
        <f t="shared" si="149"/>
        <v>1008.7308484566796</v>
      </c>
    </row>
    <row r="936" spans="1:8" x14ac:dyDescent="0.25">
      <c r="A936" s="2" t="s">
        <v>120</v>
      </c>
      <c r="B936" s="205">
        <f t="shared" si="145"/>
        <v>277.82565476190473</v>
      </c>
      <c r="C936" s="218">
        <f t="shared" si="146"/>
        <v>4680.5890216206044</v>
      </c>
      <c r="D936" s="221">
        <f t="shared" si="147"/>
        <v>4680.5890216206044</v>
      </c>
      <c r="E936" s="220">
        <f t="shared" si="148"/>
        <v>4550.9870009946053</v>
      </c>
      <c r="F936" s="75">
        <f t="shared" si="149"/>
        <v>1743.962906597998</v>
      </c>
      <c r="G936" s="205">
        <f t="shared" si="149"/>
        <v>1350.1206427991563</v>
      </c>
      <c r="H936" s="144">
        <f t="shared" si="149"/>
        <v>1238.5846593714243</v>
      </c>
    </row>
    <row r="937" spans="1:8" x14ac:dyDescent="0.25">
      <c r="A937" s="2" t="s">
        <v>121</v>
      </c>
      <c r="B937" s="205">
        <f t="shared" si="145"/>
        <v>277.82565476190473</v>
      </c>
      <c r="C937" s="218">
        <f t="shared" si="146"/>
        <v>3806.1187269609045</v>
      </c>
      <c r="D937" s="221">
        <f t="shared" si="147"/>
        <v>3806.1187269609045</v>
      </c>
      <c r="E937" s="220">
        <f t="shared" si="148"/>
        <v>3706.4248649409055</v>
      </c>
      <c r="F937" s="75">
        <f t="shared" si="149"/>
        <v>1418.1398638647338</v>
      </c>
      <c r="G937" s="205">
        <f t="shared" si="149"/>
        <v>1097.878800825614</v>
      </c>
      <c r="H937" s="144">
        <f t="shared" si="149"/>
        <v>1008.7308484566796</v>
      </c>
    </row>
    <row r="938" spans="1:8" x14ac:dyDescent="0.25">
      <c r="A938" s="2" t="s">
        <v>122</v>
      </c>
      <c r="B938" s="205">
        <f t="shared" si="145"/>
        <v>277.82565476190473</v>
      </c>
      <c r="C938" s="218">
        <f t="shared" si="146"/>
        <v>3806.1187269609045</v>
      </c>
      <c r="D938" s="221">
        <f t="shared" si="147"/>
        <v>3806.1187269609045</v>
      </c>
      <c r="E938" s="220">
        <f t="shared" si="148"/>
        <v>3706.4248649409055</v>
      </c>
      <c r="F938" s="75">
        <f t="shared" si="149"/>
        <v>1418.1398638647338</v>
      </c>
      <c r="G938" s="205">
        <f t="shared" si="149"/>
        <v>1097.878800825614</v>
      </c>
      <c r="H938" s="144">
        <f t="shared" si="149"/>
        <v>1008.7308484566796</v>
      </c>
    </row>
    <row r="939" spans="1:8" x14ac:dyDescent="0.25">
      <c r="A939" s="2" t="s">
        <v>123</v>
      </c>
      <c r="B939" s="205">
        <f t="shared" si="145"/>
        <v>277.82565476190473</v>
      </c>
      <c r="C939" s="218">
        <f t="shared" si="146"/>
        <v>3806.1187269609045</v>
      </c>
      <c r="D939" s="221">
        <f t="shared" si="147"/>
        <v>3806.1187269609045</v>
      </c>
      <c r="E939" s="220">
        <f t="shared" si="148"/>
        <v>3706.4248649409055</v>
      </c>
      <c r="F939" s="75">
        <f t="shared" si="149"/>
        <v>1418.1398638647338</v>
      </c>
      <c r="G939" s="205">
        <f t="shared" si="149"/>
        <v>1097.878800825614</v>
      </c>
      <c r="H939" s="144">
        <f t="shared" si="149"/>
        <v>1008.7308484566796</v>
      </c>
    </row>
    <row r="940" spans="1:8" x14ac:dyDescent="0.25">
      <c r="A940" s="2" t="s">
        <v>124</v>
      </c>
      <c r="B940" s="205">
        <f t="shared" si="145"/>
        <v>336.95982142857144</v>
      </c>
      <c r="C940" s="218">
        <f t="shared" si="146"/>
        <v>4900.5866093726727</v>
      </c>
      <c r="D940" s="221">
        <f t="shared" si="147"/>
        <v>4900.5866093726727</v>
      </c>
      <c r="E940" s="220">
        <f t="shared" si="148"/>
        <v>4764.2170361880053</v>
      </c>
      <c r="F940" s="75">
        <f t="shared" si="149"/>
        <v>1825.932853288127</v>
      </c>
      <c r="G940" s="205">
        <f t="shared" si="149"/>
        <v>1413.5791697533652</v>
      </c>
      <c r="H940" s="144">
        <f t="shared" si="149"/>
        <v>1296.6167852487461</v>
      </c>
    </row>
    <row r="941" spans="1:8" x14ac:dyDescent="0.25">
      <c r="A941" s="2" t="s">
        <v>125</v>
      </c>
      <c r="B941" s="205">
        <f t="shared" si="145"/>
        <v>336.95982142857144</v>
      </c>
      <c r="C941" s="218">
        <f t="shared" si="146"/>
        <v>5381.8221680213719</v>
      </c>
      <c r="D941" s="221">
        <f t="shared" si="147"/>
        <v>5381.8221680213719</v>
      </c>
      <c r="E941" s="220">
        <f t="shared" si="148"/>
        <v>5228.4052833440383</v>
      </c>
      <c r="F941" s="75">
        <f t="shared" si="149"/>
        <v>2005.2386970062139</v>
      </c>
      <c r="G941" s="205">
        <f t="shared" si="149"/>
        <v>1552.3920539393887</v>
      </c>
      <c r="H941" s="144">
        <f t="shared" si="149"/>
        <v>1422.9490384198323</v>
      </c>
    </row>
    <row r="942" spans="1:8" ht="16.5" thickBot="1" x14ac:dyDescent="0.3">
      <c r="A942" s="8"/>
      <c r="B942" s="207"/>
      <c r="C942" s="222"/>
      <c r="D942" s="223"/>
      <c r="E942" s="224"/>
      <c r="F942" s="171"/>
      <c r="G942" s="171"/>
      <c r="H942" s="165"/>
    </row>
    <row r="943" spans="1:8" x14ac:dyDescent="0.25">
      <c r="A943" s="25"/>
      <c r="B943" s="16"/>
      <c r="C943" s="16"/>
      <c r="D943" s="16"/>
      <c r="E943" s="16"/>
      <c r="F943" s="16"/>
      <c r="G943" s="16"/>
      <c r="H943" s="225"/>
    </row>
    <row r="944" spans="1:8" ht="16.5" thickBot="1" x14ac:dyDescent="0.3">
      <c r="A944" s="246"/>
      <c r="B944" s="16"/>
      <c r="C944" s="16"/>
      <c r="D944" s="16"/>
      <c r="E944" s="16"/>
      <c r="F944" s="16"/>
      <c r="G944" s="16"/>
      <c r="H944" s="257"/>
    </row>
    <row r="945" spans="1:8" x14ac:dyDescent="0.25">
      <c r="A945" s="246"/>
      <c r="B945" s="361" t="s">
        <v>126</v>
      </c>
      <c r="C945" s="401" t="s">
        <v>276</v>
      </c>
      <c r="D945" s="401"/>
      <c r="E945" s="402"/>
      <c r="F945" s="16"/>
      <c r="G945" s="16"/>
      <c r="H945" s="257"/>
    </row>
    <row r="946" spans="1:8" ht="16.5" thickBot="1" x14ac:dyDescent="0.3">
      <c r="A946" s="246"/>
      <c r="B946" s="362"/>
      <c r="C946" s="247" t="s">
        <v>275</v>
      </c>
      <c r="D946" s="248" t="s">
        <v>274</v>
      </c>
      <c r="E946" s="249" t="s">
        <v>235</v>
      </c>
      <c r="F946" s="16"/>
      <c r="G946" s="16"/>
      <c r="H946" s="257"/>
    </row>
    <row r="947" spans="1:8" x14ac:dyDescent="0.25">
      <c r="A947" s="246"/>
      <c r="B947" s="250" t="s">
        <v>118</v>
      </c>
      <c r="C947" s="251">
        <f t="shared" ref="C947:E954" si="150">C934+B909</f>
        <v>3766.0266469518365</v>
      </c>
      <c r="D947" s="252">
        <f t="shared" si="150"/>
        <v>3535.1591130390798</v>
      </c>
      <c r="E947" s="252">
        <f t="shared" si="150"/>
        <v>3411.5041118418303</v>
      </c>
      <c r="F947" s="16"/>
      <c r="G947" s="16"/>
      <c r="H947" s="257"/>
    </row>
    <row r="948" spans="1:8" x14ac:dyDescent="0.25">
      <c r="A948" s="246"/>
      <c r="B948" s="250" t="s">
        <v>119</v>
      </c>
      <c r="C948" s="251">
        <f t="shared" si="150"/>
        <v>5224.2585908256387</v>
      </c>
      <c r="D948" s="252">
        <f t="shared" si="150"/>
        <v>4903.9975277865187</v>
      </c>
      <c r="E948" s="252">
        <f t="shared" si="150"/>
        <v>4715.1557133975848</v>
      </c>
      <c r="F948" s="16"/>
      <c r="G948" s="16"/>
      <c r="H948" s="257"/>
    </row>
    <row r="949" spans="1:8" x14ac:dyDescent="0.25">
      <c r="A949" s="246"/>
      <c r="B949" s="250" t="s">
        <v>120</v>
      </c>
      <c r="C949" s="251">
        <f t="shared" si="150"/>
        <v>6424.5519282186024</v>
      </c>
      <c r="D949" s="252">
        <f t="shared" si="150"/>
        <v>6030.7096644197609</v>
      </c>
      <c r="E949" s="252">
        <f t="shared" si="150"/>
        <v>5789.5716603660294</v>
      </c>
      <c r="F949" s="16"/>
      <c r="G949" s="16"/>
      <c r="H949" s="257"/>
    </row>
    <row r="950" spans="1:8" x14ac:dyDescent="0.25">
      <c r="A950" s="246"/>
      <c r="B950" s="250" t="s">
        <v>121</v>
      </c>
      <c r="C950" s="251">
        <f t="shared" si="150"/>
        <v>5224.2585908256387</v>
      </c>
      <c r="D950" s="252">
        <f t="shared" si="150"/>
        <v>4903.9975277865187</v>
      </c>
      <c r="E950" s="252">
        <f t="shared" si="150"/>
        <v>4715.1557133975848</v>
      </c>
      <c r="F950" s="16"/>
      <c r="G950" s="16"/>
      <c r="H950" s="257"/>
    </row>
    <row r="951" spans="1:8" x14ac:dyDescent="0.25">
      <c r="A951" s="246"/>
      <c r="B951" s="250" t="s">
        <v>122</v>
      </c>
      <c r="C951" s="251">
        <f t="shared" si="150"/>
        <v>5224.2585908256387</v>
      </c>
      <c r="D951" s="252">
        <f t="shared" si="150"/>
        <v>4903.9975277865187</v>
      </c>
      <c r="E951" s="252">
        <f t="shared" si="150"/>
        <v>4715.1557133975848</v>
      </c>
      <c r="F951" s="16"/>
      <c r="G951" s="16"/>
      <c r="H951" s="257"/>
    </row>
    <row r="952" spans="1:8" x14ac:dyDescent="0.25">
      <c r="A952" s="246"/>
      <c r="B952" s="250" t="s">
        <v>123</v>
      </c>
      <c r="C952" s="251">
        <f t="shared" si="150"/>
        <v>5224.2585908256387</v>
      </c>
      <c r="D952" s="252">
        <f t="shared" si="150"/>
        <v>4903.9975277865187</v>
      </c>
      <c r="E952" s="252">
        <f t="shared" si="150"/>
        <v>4715.1557133975848</v>
      </c>
      <c r="F952" s="16"/>
      <c r="G952" s="16"/>
      <c r="H952" s="257"/>
    </row>
    <row r="953" spans="1:8" x14ac:dyDescent="0.25">
      <c r="A953" s="246"/>
      <c r="B953" s="250" t="s">
        <v>124</v>
      </c>
      <c r="C953" s="251">
        <f t="shared" si="150"/>
        <v>6726.5194626607999</v>
      </c>
      <c r="D953" s="252">
        <f t="shared" si="150"/>
        <v>6314.1657791260377</v>
      </c>
      <c r="E953" s="252">
        <f t="shared" si="150"/>
        <v>6060.8338214367514</v>
      </c>
      <c r="F953" s="16"/>
      <c r="G953" s="16"/>
      <c r="H953" s="257"/>
    </row>
    <row r="954" spans="1:8" x14ac:dyDescent="0.25">
      <c r="A954" s="246"/>
      <c r="B954" s="250" t="s">
        <v>125</v>
      </c>
      <c r="C954" s="251">
        <f t="shared" si="150"/>
        <v>7387.0608650275863</v>
      </c>
      <c r="D954" s="252">
        <f t="shared" si="150"/>
        <v>6934.2142219607604</v>
      </c>
      <c r="E954" s="252">
        <f t="shared" si="150"/>
        <v>6651.3543217638708</v>
      </c>
      <c r="F954" s="16"/>
      <c r="G954" s="16"/>
      <c r="H954" s="257"/>
    </row>
    <row r="955" spans="1:8" ht="16.5" thickBot="1" x14ac:dyDescent="0.3">
      <c r="A955" s="285"/>
      <c r="B955" s="141"/>
      <c r="C955" s="253"/>
      <c r="D955" s="254"/>
      <c r="E955" s="254"/>
      <c r="F955" s="63"/>
      <c r="G955" s="63"/>
      <c r="H955" s="270"/>
    </row>
    <row r="982" spans="4:5" x14ac:dyDescent="0.25">
      <c r="D982" s="138">
        <v>4</v>
      </c>
      <c r="E982" s="255">
        <f>D947*D982</f>
        <v>14140.636452156319</v>
      </c>
    </row>
    <row r="983" spans="4:5" x14ac:dyDescent="0.25">
      <c r="D983" s="139">
        <v>1</v>
      </c>
      <c r="E983" s="255">
        <f t="shared" ref="E983:E989" si="151">D948*D983</f>
        <v>4903.9975277865187</v>
      </c>
    </row>
    <row r="984" spans="4:5" x14ac:dyDescent="0.25">
      <c r="D984" s="139">
        <v>2</v>
      </c>
      <c r="E984" s="255">
        <f t="shared" si="151"/>
        <v>12061.419328839522</v>
      </c>
    </row>
    <row r="985" spans="4:5" x14ac:dyDescent="0.25">
      <c r="D985" s="139">
        <v>2</v>
      </c>
      <c r="E985" s="255">
        <f t="shared" si="151"/>
        <v>9807.9950555730375</v>
      </c>
    </row>
    <row r="986" spans="4:5" x14ac:dyDescent="0.25">
      <c r="D986" s="139">
        <v>1</v>
      </c>
      <c r="E986" s="255">
        <f t="shared" si="151"/>
        <v>4903.9975277865187</v>
      </c>
    </row>
    <row r="987" spans="4:5" x14ac:dyDescent="0.25">
      <c r="D987" s="139">
        <v>1</v>
      </c>
      <c r="E987" s="255">
        <f t="shared" si="151"/>
        <v>4903.9975277865187</v>
      </c>
    </row>
    <row r="988" spans="4:5" x14ac:dyDescent="0.25">
      <c r="D988" s="139">
        <v>2</v>
      </c>
      <c r="E988" s="255">
        <f t="shared" si="151"/>
        <v>12628.331558252075</v>
      </c>
    </row>
    <row r="989" spans="4:5" x14ac:dyDescent="0.25">
      <c r="D989" s="139">
        <v>1</v>
      </c>
      <c r="E989" s="255">
        <f t="shared" si="151"/>
        <v>6934.2142219607604</v>
      </c>
    </row>
    <row r="990" spans="4:5" x14ac:dyDescent="0.25">
      <c r="E990" s="255">
        <f>SUM(E982:E989)</f>
        <v>70284.589200141258</v>
      </c>
    </row>
  </sheetData>
  <mergeCells count="334">
    <mergeCell ref="A709:G709"/>
    <mergeCell ref="C707:F708"/>
    <mergeCell ref="C662:C663"/>
    <mergeCell ref="A724:A725"/>
    <mergeCell ref="B724:B725"/>
    <mergeCell ref="C724:G725"/>
    <mergeCell ref="A351:G351"/>
    <mergeCell ref="A191:G191"/>
    <mergeCell ref="A568:G568"/>
    <mergeCell ref="D581:F582"/>
    <mergeCell ref="D595:F596"/>
    <mergeCell ref="A675:G675"/>
    <mergeCell ref="A476:G476"/>
    <mergeCell ref="A491:G491"/>
    <mergeCell ref="A506:G506"/>
    <mergeCell ref="F651:F652"/>
    <mergeCell ref="B662:B663"/>
    <mergeCell ref="A695:G695"/>
    <mergeCell ref="B646:B647"/>
    <mergeCell ref="C646:F647"/>
    <mergeCell ref="A707:A708"/>
    <mergeCell ref="B707:B708"/>
    <mergeCell ref="A676:A677"/>
    <mergeCell ref="A694:G694"/>
    <mergeCell ref="A731:G731"/>
    <mergeCell ref="A746:A747"/>
    <mergeCell ref="B746:B747"/>
    <mergeCell ref="A745:G745"/>
    <mergeCell ref="C800:F801"/>
    <mergeCell ref="A907:D907"/>
    <mergeCell ref="A920:H920"/>
    <mergeCell ref="G921:H921"/>
    <mergeCell ref="A828:A829"/>
    <mergeCell ref="A744:G744"/>
    <mergeCell ref="E921:F921"/>
    <mergeCell ref="A921:A922"/>
    <mergeCell ref="B921:B922"/>
    <mergeCell ref="A868:A869"/>
    <mergeCell ref="B868:B869"/>
    <mergeCell ref="C868:F869"/>
    <mergeCell ref="A882:A883"/>
    <mergeCell ref="B814:B815"/>
    <mergeCell ref="C854:F855"/>
    <mergeCell ref="C921:D921"/>
    <mergeCell ref="B882:B883"/>
    <mergeCell ref="C774:C775"/>
    <mergeCell ref="C828:C829"/>
    <mergeCell ref="C882:C883"/>
    <mergeCell ref="A679:G679"/>
    <mergeCell ref="A678:G678"/>
    <mergeCell ref="C676:D677"/>
    <mergeCell ref="C691:D692"/>
    <mergeCell ref="A693:G693"/>
    <mergeCell ref="A311:G311"/>
    <mergeCell ref="A39:A40"/>
    <mergeCell ref="A325:E325"/>
    <mergeCell ref="A349:G349"/>
    <mergeCell ref="A266:A267"/>
    <mergeCell ref="B266:B267"/>
    <mergeCell ref="D145:F146"/>
    <mergeCell ref="B39:B40"/>
    <mergeCell ref="A372:A373"/>
    <mergeCell ref="B372:B373"/>
    <mergeCell ref="C372:C373"/>
    <mergeCell ref="A352:B352"/>
    <mergeCell ref="C354:G355"/>
    <mergeCell ref="D358:E359"/>
    <mergeCell ref="A236:A237"/>
    <mergeCell ref="B236:B237"/>
    <mergeCell ref="C236:C237"/>
    <mergeCell ref="A251:A252"/>
    <mergeCell ref="B251:B252"/>
    <mergeCell ref="D25:F26"/>
    <mergeCell ref="A27:G27"/>
    <mergeCell ref="A337:E337"/>
    <mergeCell ref="A358:A359"/>
    <mergeCell ref="B358:B359"/>
    <mergeCell ref="C358:C359"/>
    <mergeCell ref="B122:D122"/>
    <mergeCell ref="A75:A76"/>
    <mergeCell ref="B75:B76"/>
    <mergeCell ref="C75:C76"/>
    <mergeCell ref="D75:F76"/>
    <mergeCell ref="B123:D123"/>
    <mergeCell ref="B124:D124"/>
    <mergeCell ref="B125:D125"/>
    <mergeCell ref="B126:D126"/>
    <mergeCell ref="A117:G117"/>
    <mergeCell ref="A119:D119"/>
    <mergeCell ref="A120:D120"/>
    <mergeCell ref="A121:D121"/>
    <mergeCell ref="A189:G189"/>
    <mergeCell ref="A174:G174"/>
    <mergeCell ref="D195:F196"/>
    <mergeCell ref="A194:G194"/>
    <mergeCell ref="A159:A160"/>
    <mergeCell ref="A7:G7"/>
    <mergeCell ref="A8:G8"/>
    <mergeCell ref="A58:A59"/>
    <mergeCell ref="B58:B59"/>
    <mergeCell ref="A53:A54"/>
    <mergeCell ref="B53:B54"/>
    <mergeCell ref="A55:G55"/>
    <mergeCell ref="A61:A62"/>
    <mergeCell ref="B61:B62"/>
    <mergeCell ref="C61:C62"/>
    <mergeCell ref="D61:F62"/>
    <mergeCell ref="A9:A10"/>
    <mergeCell ref="B9:B10"/>
    <mergeCell ref="C9:G10"/>
    <mergeCell ref="A11:G11"/>
    <mergeCell ref="A13:B13"/>
    <mergeCell ref="D13:D22"/>
    <mergeCell ref="A56:G56"/>
    <mergeCell ref="A57:G57"/>
    <mergeCell ref="C39:C40"/>
    <mergeCell ref="D39:F40"/>
    <mergeCell ref="A25:A26"/>
    <mergeCell ref="B25:B26"/>
    <mergeCell ref="C25:C26"/>
    <mergeCell ref="D159:E160"/>
    <mergeCell ref="D131:F132"/>
    <mergeCell ref="A195:A196"/>
    <mergeCell ref="B195:B196"/>
    <mergeCell ref="C195:C196"/>
    <mergeCell ref="A145:A146"/>
    <mergeCell ref="B145:B146"/>
    <mergeCell ref="C145:C146"/>
    <mergeCell ref="A131:A132"/>
    <mergeCell ref="B131:B132"/>
    <mergeCell ref="C131:C132"/>
    <mergeCell ref="A190:G190"/>
    <mergeCell ref="A193:G193"/>
    <mergeCell ref="B159:B160"/>
    <mergeCell ref="C159:C160"/>
    <mergeCell ref="A201:A202"/>
    <mergeCell ref="B201:B202"/>
    <mergeCell ref="C201:C202"/>
    <mergeCell ref="D201:F202"/>
    <mergeCell ref="A199:A200"/>
    <mergeCell ref="B199:B200"/>
    <mergeCell ref="C199:C200"/>
    <mergeCell ref="D199:D200"/>
    <mergeCell ref="A197:A198"/>
    <mergeCell ref="B197:B198"/>
    <mergeCell ref="C197:C198"/>
    <mergeCell ref="D197:F198"/>
    <mergeCell ref="A207:A208"/>
    <mergeCell ref="B207:B208"/>
    <mergeCell ref="C207:C208"/>
    <mergeCell ref="D207:F208"/>
    <mergeCell ref="A205:A206"/>
    <mergeCell ref="B205:B206"/>
    <mergeCell ref="C205:C206"/>
    <mergeCell ref="D205:F206"/>
    <mergeCell ref="A203:A204"/>
    <mergeCell ref="B203:B204"/>
    <mergeCell ref="C203:C204"/>
    <mergeCell ref="D203:F204"/>
    <mergeCell ref="A213:G213"/>
    <mergeCell ref="A214:A215"/>
    <mergeCell ref="B214:B215"/>
    <mergeCell ref="C214:C215"/>
    <mergeCell ref="D214:F215"/>
    <mergeCell ref="A209:A210"/>
    <mergeCell ref="B209:B210"/>
    <mergeCell ref="C209:C210"/>
    <mergeCell ref="D209:F210"/>
    <mergeCell ref="A220:A221"/>
    <mergeCell ref="B220:B221"/>
    <mergeCell ref="C220:C221"/>
    <mergeCell ref="D220:F221"/>
    <mergeCell ref="A218:A219"/>
    <mergeCell ref="B218:B219"/>
    <mergeCell ref="C218:C219"/>
    <mergeCell ref="D218:D219"/>
    <mergeCell ref="A216:A217"/>
    <mergeCell ref="B216:B217"/>
    <mergeCell ref="C216:C217"/>
    <mergeCell ref="D216:F217"/>
    <mergeCell ref="B226:B227"/>
    <mergeCell ref="C226:C227"/>
    <mergeCell ref="D226:F227"/>
    <mergeCell ref="A224:A225"/>
    <mergeCell ref="B224:B225"/>
    <mergeCell ref="C224:C225"/>
    <mergeCell ref="D224:F225"/>
    <mergeCell ref="A222:A223"/>
    <mergeCell ref="B222:B223"/>
    <mergeCell ref="C222:C223"/>
    <mergeCell ref="D222:F223"/>
    <mergeCell ref="C431:F432"/>
    <mergeCell ref="A389:A390"/>
    <mergeCell ref="B389:B390"/>
    <mergeCell ref="A403:A404"/>
    <mergeCell ref="B403:B404"/>
    <mergeCell ref="A386:A387"/>
    <mergeCell ref="D372:F373"/>
    <mergeCell ref="A504:A505"/>
    <mergeCell ref="B504:B505"/>
    <mergeCell ref="C504:C505"/>
    <mergeCell ref="A472:G472"/>
    <mergeCell ref="A470:A471"/>
    <mergeCell ref="B470:B471"/>
    <mergeCell ref="C470:G471"/>
    <mergeCell ref="A469:G469"/>
    <mergeCell ref="A431:A432"/>
    <mergeCell ref="B431:B432"/>
    <mergeCell ref="B386:B387"/>
    <mergeCell ref="A417:A418"/>
    <mergeCell ref="B417:B418"/>
    <mergeCell ref="C389:C390"/>
    <mergeCell ref="C403:F404"/>
    <mergeCell ref="C417:F418"/>
    <mergeCell ref="C386:G387"/>
    <mergeCell ref="A519:A520"/>
    <mergeCell ref="B519:B520"/>
    <mergeCell ref="C519:G520"/>
    <mergeCell ref="A474:A475"/>
    <mergeCell ref="B474:B475"/>
    <mergeCell ref="C474:D475"/>
    <mergeCell ref="A489:A490"/>
    <mergeCell ref="B489:B490"/>
    <mergeCell ref="C489:C490"/>
    <mergeCell ref="A551:A552"/>
    <mergeCell ref="B551:B552"/>
    <mergeCell ref="C551:C552"/>
    <mergeCell ref="A565:G565"/>
    <mergeCell ref="A522:A523"/>
    <mergeCell ref="B522:B523"/>
    <mergeCell ref="C522:C523"/>
    <mergeCell ref="A537:A538"/>
    <mergeCell ref="B537:B538"/>
    <mergeCell ref="C537:C538"/>
    <mergeCell ref="D551:F552"/>
    <mergeCell ref="D537:F538"/>
    <mergeCell ref="A524:G524"/>
    <mergeCell ref="A595:A596"/>
    <mergeCell ref="B595:B596"/>
    <mergeCell ref="C595:C596"/>
    <mergeCell ref="A609:A610"/>
    <mergeCell ref="B609:B610"/>
    <mergeCell ref="C609:C610"/>
    <mergeCell ref="D609:D610"/>
    <mergeCell ref="A566:A567"/>
    <mergeCell ref="B566:B567"/>
    <mergeCell ref="C566:C567"/>
    <mergeCell ref="D566:D567"/>
    <mergeCell ref="A581:A582"/>
    <mergeCell ref="B581:B582"/>
    <mergeCell ref="C581:C582"/>
    <mergeCell ref="B637:B638"/>
    <mergeCell ref="C637:G638"/>
    <mergeCell ref="B651:C651"/>
    <mergeCell ref="D651:E651"/>
    <mergeCell ref="A643:G643"/>
    <mergeCell ref="A645:G645"/>
    <mergeCell ref="A644:G644"/>
    <mergeCell ref="A651:A652"/>
    <mergeCell ref="A641:A642"/>
    <mergeCell ref="B641:B642"/>
    <mergeCell ref="C641:F642"/>
    <mergeCell ref="A226:A227"/>
    <mergeCell ref="B945:B946"/>
    <mergeCell ref="A760:A761"/>
    <mergeCell ref="B760:B761"/>
    <mergeCell ref="C760:F761"/>
    <mergeCell ref="A774:A775"/>
    <mergeCell ref="B774:B775"/>
    <mergeCell ref="A799:G799"/>
    <mergeCell ref="A800:A801"/>
    <mergeCell ref="B800:B801"/>
    <mergeCell ref="B828:B829"/>
    <mergeCell ref="A853:G853"/>
    <mergeCell ref="A854:A855"/>
    <mergeCell ref="B854:B855"/>
    <mergeCell ref="C932:E932"/>
    <mergeCell ref="B932:B933"/>
    <mergeCell ref="C945:E945"/>
    <mergeCell ref="A932:A933"/>
    <mergeCell ref="A640:G640"/>
    <mergeCell ref="A623:A624"/>
    <mergeCell ref="B623:B624"/>
    <mergeCell ref="C623:C624"/>
    <mergeCell ref="D623:D624"/>
    <mergeCell ref="A637:A638"/>
    <mergeCell ref="A814:A815"/>
    <mergeCell ref="A283:G283"/>
    <mergeCell ref="A284:G284"/>
    <mergeCell ref="A298:G298"/>
    <mergeCell ref="A232:G232"/>
    <mergeCell ref="A233:G233"/>
    <mergeCell ref="A228:A229"/>
    <mergeCell ref="B228:B229"/>
    <mergeCell ref="C228:C229"/>
    <mergeCell ref="D228:F229"/>
    <mergeCell ref="C281:E282"/>
    <mergeCell ref="A281:A282"/>
    <mergeCell ref="B281:B282"/>
    <mergeCell ref="A296:A297"/>
    <mergeCell ref="B296:B297"/>
    <mergeCell ref="C251:D252"/>
    <mergeCell ref="C266:F267"/>
    <mergeCell ref="C296:F297"/>
    <mergeCell ref="B676:B677"/>
    <mergeCell ref="C746:F747"/>
    <mergeCell ref="A691:A692"/>
    <mergeCell ref="B691:B692"/>
    <mergeCell ref="A646:A647"/>
    <mergeCell ref="C814:F815"/>
    <mergeCell ref="A1:G1"/>
    <mergeCell ref="A2:G2"/>
    <mergeCell ref="A324:E324"/>
    <mergeCell ref="A89:F89"/>
    <mergeCell ref="A113:G113"/>
    <mergeCell ref="A6:G6"/>
    <mergeCell ref="A445:G445"/>
    <mergeCell ref="A468:G468"/>
    <mergeCell ref="A674:G674"/>
    <mergeCell ref="A649:G649"/>
    <mergeCell ref="A662:A663"/>
    <mergeCell ref="A350:G350"/>
    <mergeCell ref="A60:G60"/>
    <mergeCell ref="A114:G114"/>
    <mergeCell ref="A115:G115"/>
    <mergeCell ref="A116:G116"/>
    <mergeCell ref="A161:G161"/>
    <mergeCell ref="A234:G234"/>
    <mergeCell ref="A238:G238"/>
    <mergeCell ref="A235:G235"/>
    <mergeCell ref="A253:G253"/>
    <mergeCell ref="A254:G254"/>
    <mergeCell ref="A269:G269"/>
    <mergeCell ref="A268:G268"/>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5"/>
  <sheetViews>
    <sheetView showGridLines="0" tabSelected="1" topLeftCell="A24" zoomScaleNormal="100" zoomScaleSheetLayoutView="115" workbookViewId="0">
      <selection activeCell="J43" sqref="J43"/>
    </sheetView>
  </sheetViews>
  <sheetFormatPr defaultRowHeight="12.75" x14ac:dyDescent="0.2"/>
  <cols>
    <col min="1" max="1" width="4.42578125" style="30" customWidth="1"/>
    <col min="2" max="2" width="3.28515625" style="30" bestFit="1" customWidth="1"/>
    <col min="3" max="3" width="7.42578125" style="30" customWidth="1"/>
    <col min="4" max="4" width="21.28515625" style="30" customWidth="1"/>
    <col min="5" max="5" width="16.28515625" style="30" customWidth="1"/>
    <col min="6" max="6" width="13" style="30" customWidth="1"/>
    <col min="7" max="7" width="16.5703125" style="30" customWidth="1"/>
    <col min="8" max="8" width="13.140625" style="30" bestFit="1" customWidth="1"/>
    <col min="9" max="9" width="19.140625" style="30" customWidth="1"/>
    <col min="10" max="10" width="17.7109375" style="30" customWidth="1"/>
    <col min="11" max="11" width="9.140625" style="30"/>
    <col min="12" max="12" width="13.140625" style="30" bestFit="1" customWidth="1"/>
    <col min="13" max="251" width="9.140625" style="30"/>
    <col min="252" max="252" width="4.42578125" style="30" customWidth="1"/>
    <col min="253" max="253" width="3.28515625" style="30" bestFit="1" customWidth="1"/>
    <col min="254" max="254" width="7.42578125" style="30" customWidth="1"/>
    <col min="255" max="255" width="21.28515625" style="30" customWidth="1"/>
    <col min="256" max="256" width="16.28515625" style="30" customWidth="1"/>
    <col min="257" max="257" width="13" style="30" customWidth="1"/>
    <col min="258" max="258" width="16.5703125" style="30" customWidth="1"/>
    <col min="259" max="259" width="13.140625" style="30" bestFit="1" customWidth="1"/>
    <col min="260" max="260" width="19.140625" style="30" customWidth="1"/>
    <col min="261" max="261" width="17.7109375" style="30" customWidth="1"/>
    <col min="262" max="507" width="9.140625" style="30"/>
    <col min="508" max="508" width="4.42578125" style="30" customWidth="1"/>
    <col min="509" max="509" width="3.28515625" style="30" bestFit="1" customWidth="1"/>
    <col min="510" max="510" width="7.42578125" style="30" customWidth="1"/>
    <col min="511" max="511" width="21.28515625" style="30" customWidth="1"/>
    <col min="512" max="512" width="16.28515625" style="30" customWidth="1"/>
    <col min="513" max="513" width="13" style="30" customWidth="1"/>
    <col min="514" max="514" width="16.5703125" style="30" customWidth="1"/>
    <col min="515" max="515" width="13.140625" style="30" bestFit="1" customWidth="1"/>
    <col min="516" max="516" width="19.140625" style="30" customWidth="1"/>
    <col min="517" max="517" width="17.7109375" style="30" customWidth="1"/>
    <col min="518" max="763" width="9.140625" style="30"/>
    <col min="764" max="764" width="4.42578125" style="30" customWidth="1"/>
    <col min="765" max="765" width="3.28515625" style="30" bestFit="1" customWidth="1"/>
    <col min="766" max="766" width="7.42578125" style="30" customWidth="1"/>
    <col min="767" max="767" width="21.28515625" style="30" customWidth="1"/>
    <col min="768" max="768" width="16.28515625" style="30" customWidth="1"/>
    <col min="769" max="769" width="13" style="30" customWidth="1"/>
    <col min="770" max="770" width="16.5703125" style="30" customWidth="1"/>
    <col min="771" max="771" width="13.140625" style="30" bestFit="1" customWidth="1"/>
    <col min="772" max="772" width="19.140625" style="30" customWidth="1"/>
    <col min="773" max="773" width="17.7109375" style="30" customWidth="1"/>
    <col min="774" max="1019" width="9.140625" style="30"/>
    <col min="1020" max="1020" width="4.42578125" style="30" customWidth="1"/>
    <col min="1021" max="1021" width="3.28515625" style="30" bestFit="1" customWidth="1"/>
    <col min="1022" max="1022" width="7.42578125" style="30" customWidth="1"/>
    <col min="1023" max="1023" width="21.28515625" style="30" customWidth="1"/>
    <col min="1024" max="1024" width="16.28515625" style="30" customWidth="1"/>
    <col min="1025" max="1025" width="13" style="30" customWidth="1"/>
    <col min="1026" max="1026" width="16.5703125" style="30" customWidth="1"/>
    <col min="1027" max="1027" width="13.140625" style="30" bestFit="1" customWidth="1"/>
    <col min="1028" max="1028" width="19.140625" style="30" customWidth="1"/>
    <col min="1029" max="1029" width="17.7109375" style="30" customWidth="1"/>
    <col min="1030" max="1275" width="9.140625" style="30"/>
    <col min="1276" max="1276" width="4.42578125" style="30" customWidth="1"/>
    <col min="1277" max="1277" width="3.28515625" style="30" bestFit="1" customWidth="1"/>
    <col min="1278" max="1278" width="7.42578125" style="30" customWidth="1"/>
    <col min="1279" max="1279" width="21.28515625" style="30" customWidth="1"/>
    <col min="1280" max="1280" width="16.28515625" style="30" customWidth="1"/>
    <col min="1281" max="1281" width="13" style="30" customWidth="1"/>
    <col min="1282" max="1282" width="16.5703125" style="30" customWidth="1"/>
    <col min="1283" max="1283" width="13.140625" style="30" bestFit="1" customWidth="1"/>
    <col min="1284" max="1284" width="19.140625" style="30" customWidth="1"/>
    <col min="1285" max="1285" width="17.7109375" style="30" customWidth="1"/>
    <col min="1286" max="1531" width="9.140625" style="30"/>
    <col min="1532" max="1532" width="4.42578125" style="30" customWidth="1"/>
    <col min="1533" max="1533" width="3.28515625" style="30" bestFit="1" customWidth="1"/>
    <col min="1534" max="1534" width="7.42578125" style="30" customWidth="1"/>
    <col min="1535" max="1535" width="21.28515625" style="30" customWidth="1"/>
    <col min="1536" max="1536" width="16.28515625" style="30" customWidth="1"/>
    <col min="1537" max="1537" width="13" style="30" customWidth="1"/>
    <col min="1538" max="1538" width="16.5703125" style="30" customWidth="1"/>
    <col min="1539" max="1539" width="13.140625" style="30" bestFit="1" customWidth="1"/>
    <col min="1540" max="1540" width="19.140625" style="30" customWidth="1"/>
    <col min="1541" max="1541" width="17.7109375" style="30" customWidth="1"/>
    <col min="1542" max="1787" width="9.140625" style="30"/>
    <col min="1788" max="1788" width="4.42578125" style="30" customWidth="1"/>
    <col min="1789" max="1789" width="3.28515625" style="30" bestFit="1" customWidth="1"/>
    <col min="1790" max="1790" width="7.42578125" style="30" customWidth="1"/>
    <col min="1791" max="1791" width="21.28515625" style="30" customWidth="1"/>
    <col min="1792" max="1792" width="16.28515625" style="30" customWidth="1"/>
    <col min="1793" max="1793" width="13" style="30" customWidth="1"/>
    <col min="1794" max="1794" width="16.5703125" style="30" customWidth="1"/>
    <col min="1795" max="1795" width="13.140625" style="30" bestFit="1" customWidth="1"/>
    <col min="1796" max="1796" width="19.140625" style="30" customWidth="1"/>
    <col min="1797" max="1797" width="17.7109375" style="30" customWidth="1"/>
    <col min="1798" max="2043" width="9.140625" style="30"/>
    <col min="2044" max="2044" width="4.42578125" style="30" customWidth="1"/>
    <col min="2045" max="2045" width="3.28515625" style="30" bestFit="1" customWidth="1"/>
    <col min="2046" max="2046" width="7.42578125" style="30" customWidth="1"/>
    <col min="2047" max="2047" width="21.28515625" style="30" customWidth="1"/>
    <col min="2048" max="2048" width="16.28515625" style="30" customWidth="1"/>
    <col min="2049" max="2049" width="13" style="30" customWidth="1"/>
    <col min="2050" max="2050" width="16.5703125" style="30" customWidth="1"/>
    <col min="2051" max="2051" width="13.140625" style="30" bestFit="1" customWidth="1"/>
    <col min="2052" max="2052" width="19.140625" style="30" customWidth="1"/>
    <col min="2053" max="2053" width="17.7109375" style="30" customWidth="1"/>
    <col min="2054" max="2299" width="9.140625" style="30"/>
    <col min="2300" max="2300" width="4.42578125" style="30" customWidth="1"/>
    <col min="2301" max="2301" width="3.28515625" style="30" bestFit="1" customWidth="1"/>
    <col min="2302" max="2302" width="7.42578125" style="30" customWidth="1"/>
    <col min="2303" max="2303" width="21.28515625" style="30" customWidth="1"/>
    <col min="2304" max="2304" width="16.28515625" style="30" customWidth="1"/>
    <col min="2305" max="2305" width="13" style="30" customWidth="1"/>
    <col min="2306" max="2306" width="16.5703125" style="30" customWidth="1"/>
    <col min="2307" max="2307" width="13.140625" style="30" bestFit="1" customWidth="1"/>
    <col min="2308" max="2308" width="19.140625" style="30" customWidth="1"/>
    <col min="2309" max="2309" width="17.7109375" style="30" customWidth="1"/>
    <col min="2310" max="2555" width="9.140625" style="30"/>
    <col min="2556" max="2556" width="4.42578125" style="30" customWidth="1"/>
    <col min="2557" max="2557" width="3.28515625" style="30" bestFit="1" customWidth="1"/>
    <col min="2558" max="2558" width="7.42578125" style="30" customWidth="1"/>
    <col min="2559" max="2559" width="21.28515625" style="30" customWidth="1"/>
    <col min="2560" max="2560" width="16.28515625" style="30" customWidth="1"/>
    <col min="2561" max="2561" width="13" style="30" customWidth="1"/>
    <col min="2562" max="2562" width="16.5703125" style="30" customWidth="1"/>
    <col min="2563" max="2563" width="13.140625" style="30" bestFit="1" customWidth="1"/>
    <col min="2564" max="2564" width="19.140625" style="30" customWidth="1"/>
    <col min="2565" max="2565" width="17.7109375" style="30" customWidth="1"/>
    <col min="2566" max="2811" width="9.140625" style="30"/>
    <col min="2812" max="2812" width="4.42578125" style="30" customWidth="1"/>
    <col min="2813" max="2813" width="3.28515625" style="30" bestFit="1" customWidth="1"/>
    <col min="2814" max="2814" width="7.42578125" style="30" customWidth="1"/>
    <col min="2815" max="2815" width="21.28515625" style="30" customWidth="1"/>
    <col min="2816" max="2816" width="16.28515625" style="30" customWidth="1"/>
    <col min="2817" max="2817" width="13" style="30" customWidth="1"/>
    <col min="2818" max="2818" width="16.5703125" style="30" customWidth="1"/>
    <col min="2819" max="2819" width="13.140625" style="30" bestFit="1" customWidth="1"/>
    <col min="2820" max="2820" width="19.140625" style="30" customWidth="1"/>
    <col min="2821" max="2821" width="17.7109375" style="30" customWidth="1"/>
    <col min="2822" max="3067" width="9.140625" style="30"/>
    <col min="3068" max="3068" width="4.42578125" style="30" customWidth="1"/>
    <col min="3069" max="3069" width="3.28515625" style="30" bestFit="1" customWidth="1"/>
    <col min="3070" max="3070" width="7.42578125" style="30" customWidth="1"/>
    <col min="3071" max="3071" width="21.28515625" style="30" customWidth="1"/>
    <col min="3072" max="3072" width="16.28515625" style="30" customWidth="1"/>
    <col min="3073" max="3073" width="13" style="30" customWidth="1"/>
    <col min="3074" max="3074" width="16.5703125" style="30" customWidth="1"/>
    <col min="3075" max="3075" width="13.140625" style="30" bestFit="1" customWidth="1"/>
    <col min="3076" max="3076" width="19.140625" style="30" customWidth="1"/>
    <col min="3077" max="3077" width="17.7109375" style="30" customWidth="1"/>
    <col min="3078" max="3323" width="9.140625" style="30"/>
    <col min="3324" max="3324" width="4.42578125" style="30" customWidth="1"/>
    <col min="3325" max="3325" width="3.28515625" style="30" bestFit="1" customWidth="1"/>
    <col min="3326" max="3326" width="7.42578125" style="30" customWidth="1"/>
    <col min="3327" max="3327" width="21.28515625" style="30" customWidth="1"/>
    <col min="3328" max="3328" width="16.28515625" style="30" customWidth="1"/>
    <col min="3329" max="3329" width="13" style="30" customWidth="1"/>
    <col min="3330" max="3330" width="16.5703125" style="30" customWidth="1"/>
    <col min="3331" max="3331" width="13.140625" style="30" bestFit="1" customWidth="1"/>
    <col min="3332" max="3332" width="19.140625" style="30" customWidth="1"/>
    <col min="3333" max="3333" width="17.7109375" style="30" customWidth="1"/>
    <col min="3334" max="3579" width="9.140625" style="30"/>
    <col min="3580" max="3580" width="4.42578125" style="30" customWidth="1"/>
    <col min="3581" max="3581" width="3.28515625" style="30" bestFit="1" customWidth="1"/>
    <col min="3582" max="3582" width="7.42578125" style="30" customWidth="1"/>
    <col min="3583" max="3583" width="21.28515625" style="30" customWidth="1"/>
    <col min="3584" max="3584" width="16.28515625" style="30" customWidth="1"/>
    <col min="3585" max="3585" width="13" style="30" customWidth="1"/>
    <col min="3586" max="3586" width="16.5703125" style="30" customWidth="1"/>
    <col min="3587" max="3587" width="13.140625" style="30" bestFit="1" customWidth="1"/>
    <col min="3588" max="3588" width="19.140625" style="30" customWidth="1"/>
    <col min="3589" max="3589" width="17.7109375" style="30" customWidth="1"/>
    <col min="3590" max="3835" width="9.140625" style="30"/>
    <col min="3836" max="3836" width="4.42578125" style="30" customWidth="1"/>
    <col min="3837" max="3837" width="3.28515625" style="30" bestFit="1" customWidth="1"/>
    <col min="3838" max="3838" width="7.42578125" style="30" customWidth="1"/>
    <col min="3839" max="3839" width="21.28515625" style="30" customWidth="1"/>
    <col min="3840" max="3840" width="16.28515625" style="30" customWidth="1"/>
    <col min="3841" max="3841" width="13" style="30" customWidth="1"/>
    <col min="3842" max="3842" width="16.5703125" style="30" customWidth="1"/>
    <col min="3843" max="3843" width="13.140625" style="30" bestFit="1" customWidth="1"/>
    <col min="3844" max="3844" width="19.140625" style="30" customWidth="1"/>
    <col min="3845" max="3845" width="17.7109375" style="30" customWidth="1"/>
    <col min="3846" max="4091" width="9.140625" style="30"/>
    <col min="4092" max="4092" width="4.42578125" style="30" customWidth="1"/>
    <col min="4093" max="4093" width="3.28515625" style="30" bestFit="1" customWidth="1"/>
    <col min="4094" max="4094" width="7.42578125" style="30" customWidth="1"/>
    <col min="4095" max="4095" width="21.28515625" style="30" customWidth="1"/>
    <col min="4096" max="4096" width="16.28515625" style="30" customWidth="1"/>
    <col min="4097" max="4097" width="13" style="30" customWidth="1"/>
    <col min="4098" max="4098" width="16.5703125" style="30" customWidth="1"/>
    <col min="4099" max="4099" width="13.140625" style="30" bestFit="1" customWidth="1"/>
    <col min="4100" max="4100" width="19.140625" style="30" customWidth="1"/>
    <col min="4101" max="4101" width="17.7109375" style="30" customWidth="1"/>
    <col min="4102" max="4347" width="9.140625" style="30"/>
    <col min="4348" max="4348" width="4.42578125" style="30" customWidth="1"/>
    <col min="4349" max="4349" width="3.28515625" style="30" bestFit="1" customWidth="1"/>
    <col min="4350" max="4350" width="7.42578125" style="30" customWidth="1"/>
    <col min="4351" max="4351" width="21.28515625" style="30" customWidth="1"/>
    <col min="4352" max="4352" width="16.28515625" style="30" customWidth="1"/>
    <col min="4353" max="4353" width="13" style="30" customWidth="1"/>
    <col min="4354" max="4354" width="16.5703125" style="30" customWidth="1"/>
    <col min="4355" max="4355" width="13.140625" style="30" bestFit="1" customWidth="1"/>
    <col min="4356" max="4356" width="19.140625" style="30" customWidth="1"/>
    <col min="4357" max="4357" width="17.7109375" style="30" customWidth="1"/>
    <col min="4358" max="4603" width="9.140625" style="30"/>
    <col min="4604" max="4604" width="4.42578125" style="30" customWidth="1"/>
    <col min="4605" max="4605" width="3.28515625" style="30" bestFit="1" customWidth="1"/>
    <col min="4606" max="4606" width="7.42578125" style="30" customWidth="1"/>
    <col min="4607" max="4607" width="21.28515625" style="30" customWidth="1"/>
    <col min="4608" max="4608" width="16.28515625" style="30" customWidth="1"/>
    <col min="4609" max="4609" width="13" style="30" customWidth="1"/>
    <col min="4610" max="4610" width="16.5703125" style="30" customWidth="1"/>
    <col min="4611" max="4611" width="13.140625" style="30" bestFit="1" customWidth="1"/>
    <col min="4612" max="4612" width="19.140625" style="30" customWidth="1"/>
    <col min="4613" max="4613" width="17.7109375" style="30" customWidth="1"/>
    <col min="4614" max="4859" width="9.140625" style="30"/>
    <col min="4860" max="4860" width="4.42578125" style="30" customWidth="1"/>
    <col min="4861" max="4861" width="3.28515625" style="30" bestFit="1" customWidth="1"/>
    <col min="4862" max="4862" width="7.42578125" style="30" customWidth="1"/>
    <col min="4863" max="4863" width="21.28515625" style="30" customWidth="1"/>
    <col min="4864" max="4864" width="16.28515625" style="30" customWidth="1"/>
    <col min="4865" max="4865" width="13" style="30" customWidth="1"/>
    <col min="4866" max="4866" width="16.5703125" style="30" customWidth="1"/>
    <col min="4867" max="4867" width="13.140625" style="30" bestFit="1" customWidth="1"/>
    <col min="4868" max="4868" width="19.140625" style="30" customWidth="1"/>
    <col min="4869" max="4869" width="17.7109375" style="30" customWidth="1"/>
    <col min="4870" max="5115" width="9.140625" style="30"/>
    <col min="5116" max="5116" width="4.42578125" style="30" customWidth="1"/>
    <col min="5117" max="5117" width="3.28515625" style="30" bestFit="1" customWidth="1"/>
    <col min="5118" max="5118" width="7.42578125" style="30" customWidth="1"/>
    <col min="5119" max="5119" width="21.28515625" style="30" customWidth="1"/>
    <col min="5120" max="5120" width="16.28515625" style="30" customWidth="1"/>
    <col min="5121" max="5121" width="13" style="30" customWidth="1"/>
    <col min="5122" max="5122" width="16.5703125" style="30" customWidth="1"/>
    <col min="5123" max="5123" width="13.140625" style="30" bestFit="1" customWidth="1"/>
    <col min="5124" max="5124" width="19.140625" style="30" customWidth="1"/>
    <col min="5125" max="5125" width="17.7109375" style="30" customWidth="1"/>
    <col min="5126" max="5371" width="9.140625" style="30"/>
    <col min="5372" max="5372" width="4.42578125" style="30" customWidth="1"/>
    <col min="5373" max="5373" width="3.28515625" style="30" bestFit="1" customWidth="1"/>
    <col min="5374" max="5374" width="7.42578125" style="30" customWidth="1"/>
    <col min="5375" max="5375" width="21.28515625" style="30" customWidth="1"/>
    <col min="5376" max="5376" width="16.28515625" style="30" customWidth="1"/>
    <col min="5377" max="5377" width="13" style="30" customWidth="1"/>
    <col min="5378" max="5378" width="16.5703125" style="30" customWidth="1"/>
    <col min="5379" max="5379" width="13.140625" style="30" bestFit="1" customWidth="1"/>
    <col min="5380" max="5380" width="19.140625" style="30" customWidth="1"/>
    <col min="5381" max="5381" width="17.7109375" style="30" customWidth="1"/>
    <col min="5382" max="5627" width="9.140625" style="30"/>
    <col min="5628" max="5628" width="4.42578125" style="30" customWidth="1"/>
    <col min="5629" max="5629" width="3.28515625" style="30" bestFit="1" customWidth="1"/>
    <col min="5630" max="5630" width="7.42578125" style="30" customWidth="1"/>
    <col min="5631" max="5631" width="21.28515625" style="30" customWidth="1"/>
    <col min="5632" max="5632" width="16.28515625" style="30" customWidth="1"/>
    <col min="5633" max="5633" width="13" style="30" customWidth="1"/>
    <col min="5634" max="5634" width="16.5703125" style="30" customWidth="1"/>
    <col min="5635" max="5635" width="13.140625" style="30" bestFit="1" customWidth="1"/>
    <col min="5636" max="5636" width="19.140625" style="30" customWidth="1"/>
    <col min="5637" max="5637" width="17.7109375" style="30" customWidth="1"/>
    <col min="5638" max="5883" width="9.140625" style="30"/>
    <col min="5884" max="5884" width="4.42578125" style="30" customWidth="1"/>
    <col min="5885" max="5885" width="3.28515625" style="30" bestFit="1" customWidth="1"/>
    <col min="5886" max="5886" width="7.42578125" style="30" customWidth="1"/>
    <col min="5887" max="5887" width="21.28515625" style="30" customWidth="1"/>
    <col min="5888" max="5888" width="16.28515625" style="30" customWidth="1"/>
    <col min="5889" max="5889" width="13" style="30" customWidth="1"/>
    <col min="5890" max="5890" width="16.5703125" style="30" customWidth="1"/>
    <col min="5891" max="5891" width="13.140625" style="30" bestFit="1" customWidth="1"/>
    <col min="5892" max="5892" width="19.140625" style="30" customWidth="1"/>
    <col min="5893" max="5893" width="17.7109375" style="30" customWidth="1"/>
    <col min="5894" max="6139" width="9.140625" style="30"/>
    <col min="6140" max="6140" width="4.42578125" style="30" customWidth="1"/>
    <col min="6141" max="6141" width="3.28515625" style="30" bestFit="1" customWidth="1"/>
    <col min="6142" max="6142" width="7.42578125" style="30" customWidth="1"/>
    <col min="6143" max="6143" width="21.28515625" style="30" customWidth="1"/>
    <col min="6144" max="6144" width="16.28515625" style="30" customWidth="1"/>
    <col min="6145" max="6145" width="13" style="30" customWidth="1"/>
    <col min="6146" max="6146" width="16.5703125" style="30" customWidth="1"/>
    <col min="6147" max="6147" width="13.140625" style="30" bestFit="1" customWidth="1"/>
    <col min="6148" max="6148" width="19.140625" style="30" customWidth="1"/>
    <col min="6149" max="6149" width="17.7109375" style="30" customWidth="1"/>
    <col min="6150" max="6395" width="9.140625" style="30"/>
    <col min="6396" max="6396" width="4.42578125" style="30" customWidth="1"/>
    <col min="6397" max="6397" width="3.28515625" style="30" bestFit="1" customWidth="1"/>
    <col min="6398" max="6398" width="7.42578125" style="30" customWidth="1"/>
    <col min="6399" max="6399" width="21.28515625" style="30" customWidth="1"/>
    <col min="6400" max="6400" width="16.28515625" style="30" customWidth="1"/>
    <col min="6401" max="6401" width="13" style="30" customWidth="1"/>
    <col min="6402" max="6402" width="16.5703125" style="30" customWidth="1"/>
    <col min="6403" max="6403" width="13.140625" style="30" bestFit="1" customWidth="1"/>
    <col min="6404" max="6404" width="19.140625" style="30" customWidth="1"/>
    <col min="6405" max="6405" width="17.7109375" style="30" customWidth="1"/>
    <col min="6406" max="6651" width="9.140625" style="30"/>
    <col min="6652" max="6652" width="4.42578125" style="30" customWidth="1"/>
    <col min="6653" max="6653" width="3.28515625" style="30" bestFit="1" customWidth="1"/>
    <col min="6654" max="6654" width="7.42578125" style="30" customWidth="1"/>
    <col min="6655" max="6655" width="21.28515625" style="30" customWidth="1"/>
    <col min="6656" max="6656" width="16.28515625" style="30" customWidth="1"/>
    <col min="6657" max="6657" width="13" style="30" customWidth="1"/>
    <col min="6658" max="6658" width="16.5703125" style="30" customWidth="1"/>
    <col min="6659" max="6659" width="13.140625" style="30" bestFit="1" customWidth="1"/>
    <col min="6660" max="6660" width="19.140625" style="30" customWidth="1"/>
    <col min="6661" max="6661" width="17.7109375" style="30" customWidth="1"/>
    <col min="6662" max="6907" width="9.140625" style="30"/>
    <col min="6908" max="6908" width="4.42578125" style="30" customWidth="1"/>
    <col min="6909" max="6909" width="3.28515625" style="30" bestFit="1" customWidth="1"/>
    <col min="6910" max="6910" width="7.42578125" style="30" customWidth="1"/>
    <col min="6911" max="6911" width="21.28515625" style="30" customWidth="1"/>
    <col min="6912" max="6912" width="16.28515625" style="30" customWidth="1"/>
    <col min="6913" max="6913" width="13" style="30" customWidth="1"/>
    <col min="6914" max="6914" width="16.5703125" style="30" customWidth="1"/>
    <col min="6915" max="6915" width="13.140625" style="30" bestFit="1" customWidth="1"/>
    <col min="6916" max="6916" width="19.140625" style="30" customWidth="1"/>
    <col min="6917" max="6917" width="17.7109375" style="30" customWidth="1"/>
    <col min="6918" max="7163" width="9.140625" style="30"/>
    <col min="7164" max="7164" width="4.42578125" style="30" customWidth="1"/>
    <col min="7165" max="7165" width="3.28515625" style="30" bestFit="1" customWidth="1"/>
    <col min="7166" max="7166" width="7.42578125" style="30" customWidth="1"/>
    <col min="7167" max="7167" width="21.28515625" style="30" customWidth="1"/>
    <col min="7168" max="7168" width="16.28515625" style="30" customWidth="1"/>
    <col min="7169" max="7169" width="13" style="30" customWidth="1"/>
    <col min="7170" max="7170" width="16.5703125" style="30" customWidth="1"/>
    <col min="7171" max="7171" width="13.140625" style="30" bestFit="1" customWidth="1"/>
    <col min="7172" max="7172" width="19.140625" style="30" customWidth="1"/>
    <col min="7173" max="7173" width="17.7109375" style="30" customWidth="1"/>
    <col min="7174" max="7419" width="9.140625" style="30"/>
    <col min="7420" max="7420" width="4.42578125" style="30" customWidth="1"/>
    <col min="7421" max="7421" width="3.28515625" style="30" bestFit="1" customWidth="1"/>
    <col min="7422" max="7422" width="7.42578125" style="30" customWidth="1"/>
    <col min="7423" max="7423" width="21.28515625" style="30" customWidth="1"/>
    <col min="7424" max="7424" width="16.28515625" style="30" customWidth="1"/>
    <col min="7425" max="7425" width="13" style="30" customWidth="1"/>
    <col min="7426" max="7426" width="16.5703125" style="30" customWidth="1"/>
    <col min="7427" max="7427" width="13.140625" style="30" bestFit="1" customWidth="1"/>
    <col min="7428" max="7428" width="19.140625" style="30" customWidth="1"/>
    <col min="7429" max="7429" width="17.7109375" style="30" customWidth="1"/>
    <col min="7430" max="7675" width="9.140625" style="30"/>
    <col min="7676" max="7676" width="4.42578125" style="30" customWidth="1"/>
    <col min="7677" max="7677" width="3.28515625" style="30" bestFit="1" customWidth="1"/>
    <col min="7678" max="7678" width="7.42578125" style="30" customWidth="1"/>
    <col min="7679" max="7679" width="21.28515625" style="30" customWidth="1"/>
    <col min="7680" max="7680" width="16.28515625" style="30" customWidth="1"/>
    <col min="7681" max="7681" width="13" style="30" customWidth="1"/>
    <col min="7682" max="7682" width="16.5703125" style="30" customWidth="1"/>
    <col min="7683" max="7683" width="13.140625" style="30" bestFit="1" customWidth="1"/>
    <col min="7684" max="7684" width="19.140625" style="30" customWidth="1"/>
    <col min="7685" max="7685" width="17.7109375" style="30" customWidth="1"/>
    <col min="7686" max="7931" width="9.140625" style="30"/>
    <col min="7932" max="7932" width="4.42578125" style="30" customWidth="1"/>
    <col min="7933" max="7933" width="3.28515625" style="30" bestFit="1" customWidth="1"/>
    <col min="7934" max="7934" width="7.42578125" style="30" customWidth="1"/>
    <col min="7935" max="7935" width="21.28515625" style="30" customWidth="1"/>
    <col min="7936" max="7936" width="16.28515625" style="30" customWidth="1"/>
    <col min="7937" max="7937" width="13" style="30" customWidth="1"/>
    <col min="7938" max="7938" width="16.5703125" style="30" customWidth="1"/>
    <col min="7939" max="7939" width="13.140625" style="30" bestFit="1" customWidth="1"/>
    <col min="7940" max="7940" width="19.140625" style="30" customWidth="1"/>
    <col min="7941" max="7941" width="17.7109375" style="30" customWidth="1"/>
    <col min="7942" max="8187" width="9.140625" style="30"/>
    <col min="8188" max="8188" width="4.42578125" style="30" customWidth="1"/>
    <col min="8189" max="8189" width="3.28515625" style="30" bestFit="1" customWidth="1"/>
    <col min="8190" max="8190" width="7.42578125" style="30" customWidth="1"/>
    <col min="8191" max="8191" width="21.28515625" style="30" customWidth="1"/>
    <col min="8192" max="8192" width="16.28515625" style="30" customWidth="1"/>
    <col min="8193" max="8193" width="13" style="30" customWidth="1"/>
    <col min="8194" max="8194" width="16.5703125" style="30" customWidth="1"/>
    <col min="8195" max="8195" width="13.140625" style="30" bestFit="1" customWidth="1"/>
    <col min="8196" max="8196" width="19.140625" style="30" customWidth="1"/>
    <col min="8197" max="8197" width="17.7109375" style="30" customWidth="1"/>
    <col min="8198" max="8443" width="9.140625" style="30"/>
    <col min="8444" max="8444" width="4.42578125" style="30" customWidth="1"/>
    <col min="8445" max="8445" width="3.28515625" style="30" bestFit="1" customWidth="1"/>
    <col min="8446" max="8446" width="7.42578125" style="30" customWidth="1"/>
    <col min="8447" max="8447" width="21.28515625" style="30" customWidth="1"/>
    <col min="8448" max="8448" width="16.28515625" style="30" customWidth="1"/>
    <col min="8449" max="8449" width="13" style="30" customWidth="1"/>
    <col min="8450" max="8450" width="16.5703125" style="30" customWidth="1"/>
    <col min="8451" max="8451" width="13.140625" style="30" bestFit="1" customWidth="1"/>
    <col min="8452" max="8452" width="19.140625" style="30" customWidth="1"/>
    <col min="8453" max="8453" width="17.7109375" style="30" customWidth="1"/>
    <col min="8454" max="8699" width="9.140625" style="30"/>
    <col min="8700" max="8700" width="4.42578125" style="30" customWidth="1"/>
    <col min="8701" max="8701" width="3.28515625" style="30" bestFit="1" customWidth="1"/>
    <col min="8702" max="8702" width="7.42578125" style="30" customWidth="1"/>
    <col min="8703" max="8703" width="21.28515625" style="30" customWidth="1"/>
    <col min="8704" max="8704" width="16.28515625" style="30" customWidth="1"/>
    <col min="8705" max="8705" width="13" style="30" customWidth="1"/>
    <col min="8706" max="8706" width="16.5703125" style="30" customWidth="1"/>
    <col min="8707" max="8707" width="13.140625" style="30" bestFit="1" customWidth="1"/>
    <col min="8708" max="8708" width="19.140625" style="30" customWidth="1"/>
    <col min="8709" max="8709" width="17.7109375" style="30" customWidth="1"/>
    <col min="8710" max="8955" width="9.140625" style="30"/>
    <col min="8956" max="8956" width="4.42578125" style="30" customWidth="1"/>
    <col min="8957" max="8957" width="3.28515625" style="30" bestFit="1" customWidth="1"/>
    <col min="8958" max="8958" width="7.42578125" style="30" customWidth="1"/>
    <col min="8959" max="8959" width="21.28515625" style="30" customWidth="1"/>
    <col min="8960" max="8960" width="16.28515625" style="30" customWidth="1"/>
    <col min="8961" max="8961" width="13" style="30" customWidth="1"/>
    <col min="8962" max="8962" width="16.5703125" style="30" customWidth="1"/>
    <col min="8963" max="8963" width="13.140625" style="30" bestFit="1" customWidth="1"/>
    <col min="8964" max="8964" width="19.140625" style="30" customWidth="1"/>
    <col min="8965" max="8965" width="17.7109375" style="30" customWidth="1"/>
    <col min="8966" max="9211" width="9.140625" style="30"/>
    <col min="9212" max="9212" width="4.42578125" style="30" customWidth="1"/>
    <col min="9213" max="9213" width="3.28515625" style="30" bestFit="1" customWidth="1"/>
    <col min="9214" max="9214" width="7.42578125" style="30" customWidth="1"/>
    <col min="9215" max="9215" width="21.28515625" style="30" customWidth="1"/>
    <col min="9216" max="9216" width="16.28515625" style="30" customWidth="1"/>
    <col min="9217" max="9217" width="13" style="30" customWidth="1"/>
    <col min="9218" max="9218" width="16.5703125" style="30" customWidth="1"/>
    <col min="9219" max="9219" width="13.140625" style="30" bestFit="1" customWidth="1"/>
    <col min="9220" max="9220" width="19.140625" style="30" customWidth="1"/>
    <col min="9221" max="9221" width="17.7109375" style="30" customWidth="1"/>
    <col min="9222" max="9467" width="9.140625" style="30"/>
    <col min="9468" max="9468" width="4.42578125" style="30" customWidth="1"/>
    <col min="9469" max="9469" width="3.28515625" style="30" bestFit="1" customWidth="1"/>
    <col min="9470" max="9470" width="7.42578125" style="30" customWidth="1"/>
    <col min="9471" max="9471" width="21.28515625" style="30" customWidth="1"/>
    <col min="9472" max="9472" width="16.28515625" style="30" customWidth="1"/>
    <col min="9473" max="9473" width="13" style="30" customWidth="1"/>
    <col min="9474" max="9474" width="16.5703125" style="30" customWidth="1"/>
    <col min="9475" max="9475" width="13.140625" style="30" bestFit="1" customWidth="1"/>
    <col min="9476" max="9476" width="19.140625" style="30" customWidth="1"/>
    <col min="9477" max="9477" width="17.7109375" style="30" customWidth="1"/>
    <col min="9478" max="9723" width="9.140625" style="30"/>
    <col min="9724" max="9724" width="4.42578125" style="30" customWidth="1"/>
    <col min="9725" max="9725" width="3.28515625" style="30" bestFit="1" customWidth="1"/>
    <col min="9726" max="9726" width="7.42578125" style="30" customWidth="1"/>
    <col min="9727" max="9727" width="21.28515625" style="30" customWidth="1"/>
    <col min="9728" max="9728" width="16.28515625" style="30" customWidth="1"/>
    <col min="9729" max="9729" width="13" style="30" customWidth="1"/>
    <col min="9730" max="9730" width="16.5703125" style="30" customWidth="1"/>
    <col min="9731" max="9731" width="13.140625" style="30" bestFit="1" customWidth="1"/>
    <col min="9732" max="9732" width="19.140625" style="30" customWidth="1"/>
    <col min="9733" max="9733" width="17.7109375" style="30" customWidth="1"/>
    <col min="9734" max="9979" width="9.140625" style="30"/>
    <col min="9980" max="9980" width="4.42578125" style="30" customWidth="1"/>
    <col min="9981" max="9981" width="3.28515625" style="30" bestFit="1" customWidth="1"/>
    <col min="9982" max="9982" width="7.42578125" style="30" customWidth="1"/>
    <col min="9983" max="9983" width="21.28515625" style="30" customWidth="1"/>
    <col min="9984" max="9984" width="16.28515625" style="30" customWidth="1"/>
    <col min="9985" max="9985" width="13" style="30" customWidth="1"/>
    <col min="9986" max="9986" width="16.5703125" style="30" customWidth="1"/>
    <col min="9987" max="9987" width="13.140625" style="30" bestFit="1" customWidth="1"/>
    <col min="9988" max="9988" width="19.140625" style="30" customWidth="1"/>
    <col min="9989" max="9989" width="17.7109375" style="30" customWidth="1"/>
    <col min="9990" max="10235" width="9.140625" style="30"/>
    <col min="10236" max="10236" width="4.42578125" style="30" customWidth="1"/>
    <col min="10237" max="10237" width="3.28515625" style="30" bestFit="1" customWidth="1"/>
    <col min="10238" max="10238" width="7.42578125" style="30" customWidth="1"/>
    <col min="10239" max="10239" width="21.28515625" style="30" customWidth="1"/>
    <col min="10240" max="10240" width="16.28515625" style="30" customWidth="1"/>
    <col min="10241" max="10241" width="13" style="30" customWidth="1"/>
    <col min="10242" max="10242" width="16.5703125" style="30" customWidth="1"/>
    <col min="10243" max="10243" width="13.140625" style="30" bestFit="1" customWidth="1"/>
    <col min="10244" max="10244" width="19.140625" style="30" customWidth="1"/>
    <col min="10245" max="10245" width="17.7109375" style="30" customWidth="1"/>
    <col min="10246" max="10491" width="9.140625" style="30"/>
    <col min="10492" max="10492" width="4.42578125" style="30" customWidth="1"/>
    <col min="10493" max="10493" width="3.28515625" style="30" bestFit="1" customWidth="1"/>
    <col min="10494" max="10494" width="7.42578125" style="30" customWidth="1"/>
    <col min="10495" max="10495" width="21.28515625" style="30" customWidth="1"/>
    <col min="10496" max="10496" width="16.28515625" style="30" customWidth="1"/>
    <col min="10497" max="10497" width="13" style="30" customWidth="1"/>
    <col min="10498" max="10498" width="16.5703125" style="30" customWidth="1"/>
    <col min="10499" max="10499" width="13.140625" style="30" bestFit="1" customWidth="1"/>
    <col min="10500" max="10500" width="19.140625" style="30" customWidth="1"/>
    <col min="10501" max="10501" width="17.7109375" style="30" customWidth="1"/>
    <col min="10502" max="10747" width="9.140625" style="30"/>
    <col min="10748" max="10748" width="4.42578125" style="30" customWidth="1"/>
    <col min="10749" max="10749" width="3.28515625" style="30" bestFit="1" customWidth="1"/>
    <col min="10750" max="10750" width="7.42578125" style="30" customWidth="1"/>
    <col min="10751" max="10751" width="21.28515625" style="30" customWidth="1"/>
    <col min="10752" max="10752" width="16.28515625" style="30" customWidth="1"/>
    <col min="10753" max="10753" width="13" style="30" customWidth="1"/>
    <col min="10754" max="10754" width="16.5703125" style="30" customWidth="1"/>
    <col min="10755" max="10755" width="13.140625" style="30" bestFit="1" customWidth="1"/>
    <col min="10756" max="10756" width="19.140625" style="30" customWidth="1"/>
    <col min="10757" max="10757" width="17.7109375" style="30" customWidth="1"/>
    <col min="10758" max="11003" width="9.140625" style="30"/>
    <col min="11004" max="11004" width="4.42578125" style="30" customWidth="1"/>
    <col min="11005" max="11005" width="3.28515625" style="30" bestFit="1" customWidth="1"/>
    <col min="11006" max="11006" width="7.42578125" style="30" customWidth="1"/>
    <col min="11007" max="11007" width="21.28515625" style="30" customWidth="1"/>
    <col min="11008" max="11008" width="16.28515625" style="30" customWidth="1"/>
    <col min="11009" max="11009" width="13" style="30" customWidth="1"/>
    <col min="11010" max="11010" width="16.5703125" style="30" customWidth="1"/>
    <col min="11011" max="11011" width="13.140625" style="30" bestFit="1" customWidth="1"/>
    <col min="11012" max="11012" width="19.140625" style="30" customWidth="1"/>
    <col min="11013" max="11013" width="17.7109375" style="30" customWidth="1"/>
    <col min="11014" max="11259" width="9.140625" style="30"/>
    <col min="11260" max="11260" width="4.42578125" style="30" customWidth="1"/>
    <col min="11261" max="11261" width="3.28515625" style="30" bestFit="1" customWidth="1"/>
    <col min="11262" max="11262" width="7.42578125" style="30" customWidth="1"/>
    <col min="11263" max="11263" width="21.28515625" style="30" customWidth="1"/>
    <col min="11264" max="11264" width="16.28515625" style="30" customWidth="1"/>
    <col min="11265" max="11265" width="13" style="30" customWidth="1"/>
    <col min="11266" max="11266" width="16.5703125" style="30" customWidth="1"/>
    <col min="11267" max="11267" width="13.140625" style="30" bestFit="1" customWidth="1"/>
    <col min="11268" max="11268" width="19.140625" style="30" customWidth="1"/>
    <col min="11269" max="11269" width="17.7109375" style="30" customWidth="1"/>
    <col min="11270" max="11515" width="9.140625" style="30"/>
    <col min="11516" max="11516" width="4.42578125" style="30" customWidth="1"/>
    <col min="11517" max="11517" width="3.28515625" style="30" bestFit="1" customWidth="1"/>
    <col min="11518" max="11518" width="7.42578125" style="30" customWidth="1"/>
    <col min="11519" max="11519" width="21.28515625" style="30" customWidth="1"/>
    <col min="11520" max="11520" width="16.28515625" style="30" customWidth="1"/>
    <col min="11521" max="11521" width="13" style="30" customWidth="1"/>
    <col min="11522" max="11522" width="16.5703125" style="30" customWidth="1"/>
    <col min="11523" max="11523" width="13.140625" style="30" bestFit="1" customWidth="1"/>
    <col min="11524" max="11524" width="19.140625" style="30" customWidth="1"/>
    <col min="11525" max="11525" width="17.7109375" style="30" customWidth="1"/>
    <col min="11526" max="11771" width="9.140625" style="30"/>
    <col min="11772" max="11772" width="4.42578125" style="30" customWidth="1"/>
    <col min="11773" max="11773" width="3.28515625" style="30" bestFit="1" customWidth="1"/>
    <col min="11774" max="11774" width="7.42578125" style="30" customWidth="1"/>
    <col min="11775" max="11775" width="21.28515625" style="30" customWidth="1"/>
    <col min="11776" max="11776" width="16.28515625" style="30" customWidth="1"/>
    <col min="11777" max="11777" width="13" style="30" customWidth="1"/>
    <col min="11778" max="11778" width="16.5703125" style="30" customWidth="1"/>
    <col min="11779" max="11779" width="13.140625" style="30" bestFit="1" customWidth="1"/>
    <col min="11780" max="11780" width="19.140625" style="30" customWidth="1"/>
    <col min="11781" max="11781" width="17.7109375" style="30" customWidth="1"/>
    <col min="11782" max="12027" width="9.140625" style="30"/>
    <col min="12028" max="12028" width="4.42578125" style="30" customWidth="1"/>
    <col min="12029" max="12029" width="3.28515625" style="30" bestFit="1" customWidth="1"/>
    <col min="12030" max="12030" width="7.42578125" style="30" customWidth="1"/>
    <col min="12031" max="12031" width="21.28515625" style="30" customWidth="1"/>
    <col min="12032" max="12032" width="16.28515625" style="30" customWidth="1"/>
    <col min="12033" max="12033" width="13" style="30" customWidth="1"/>
    <col min="12034" max="12034" width="16.5703125" style="30" customWidth="1"/>
    <col min="12035" max="12035" width="13.140625" style="30" bestFit="1" customWidth="1"/>
    <col min="12036" max="12036" width="19.140625" style="30" customWidth="1"/>
    <col min="12037" max="12037" width="17.7109375" style="30" customWidth="1"/>
    <col min="12038" max="12283" width="9.140625" style="30"/>
    <col min="12284" max="12284" width="4.42578125" style="30" customWidth="1"/>
    <col min="12285" max="12285" width="3.28515625" style="30" bestFit="1" customWidth="1"/>
    <col min="12286" max="12286" width="7.42578125" style="30" customWidth="1"/>
    <col min="12287" max="12287" width="21.28515625" style="30" customWidth="1"/>
    <col min="12288" max="12288" width="16.28515625" style="30" customWidth="1"/>
    <col min="12289" max="12289" width="13" style="30" customWidth="1"/>
    <col min="12290" max="12290" width="16.5703125" style="30" customWidth="1"/>
    <col min="12291" max="12291" width="13.140625" style="30" bestFit="1" customWidth="1"/>
    <col min="12292" max="12292" width="19.140625" style="30" customWidth="1"/>
    <col min="12293" max="12293" width="17.7109375" style="30" customWidth="1"/>
    <col min="12294" max="12539" width="9.140625" style="30"/>
    <col min="12540" max="12540" width="4.42578125" style="30" customWidth="1"/>
    <col min="12541" max="12541" width="3.28515625" style="30" bestFit="1" customWidth="1"/>
    <col min="12542" max="12542" width="7.42578125" style="30" customWidth="1"/>
    <col min="12543" max="12543" width="21.28515625" style="30" customWidth="1"/>
    <col min="12544" max="12544" width="16.28515625" style="30" customWidth="1"/>
    <col min="12545" max="12545" width="13" style="30" customWidth="1"/>
    <col min="12546" max="12546" width="16.5703125" style="30" customWidth="1"/>
    <col min="12547" max="12547" width="13.140625" style="30" bestFit="1" customWidth="1"/>
    <col min="12548" max="12548" width="19.140625" style="30" customWidth="1"/>
    <col min="12549" max="12549" width="17.7109375" style="30" customWidth="1"/>
    <col min="12550" max="12795" width="9.140625" style="30"/>
    <col min="12796" max="12796" width="4.42578125" style="30" customWidth="1"/>
    <col min="12797" max="12797" width="3.28515625" style="30" bestFit="1" customWidth="1"/>
    <col min="12798" max="12798" width="7.42578125" style="30" customWidth="1"/>
    <col min="12799" max="12799" width="21.28515625" style="30" customWidth="1"/>
    <col min="12800" max="12800" width="16.28515625" style="30" customWidth="1"/>
    <col min="12801" max="12801" width="13" style="30" customWidth="1"/>
    <col min="12802" max="12802" width="16.5703125" style="30" customWidth="1"/>
    <col min="12803" max="12803" width="13.140625" style="30" bestFit="1" customWidth="1"/>
    <col min="12804" max="12804" width="19.140625" style="30" customWidth="1"/>
    <col min="12805" max="12805" width="17.7109375" style="30" customWidth="1"/>
    <col min="12806" max="13051" width="9.140625" style="30"/>
    <col min="13052" max="13052" width="4.42578125" style="30" customWidth="1"/>
    <col min="13053" max="13053" width="3.28515625" style="30" bestFit="1" customWidth="1"/>
    <col min="13054" max="13054" width="7.42578125" style="30" customWidth="1"/>
    <col min="13055" max="13055" width="21.28515625" style="30" customWidth="1"/>
    <col min="13056" max="13056" width="16.28515625" style="30" customWidth="1"/>
    <col min="13057" max="13057" width="13" style="30" customWidth="1"/>
    <col min="13058" max="13058" width="16.5703125" style="30" customWidth="1"/>
    <col min="13059" max="13059" width="13.140625" style="30" bestFit="1" customWidth="1"/>
    <col min="13060" max="13060" width="19.140625" style="30" customWidth="1"/>
    <col min="13061" max="13061" width="17.7109375" style="30" customWidth="1"/>
    <col min="13062" max="13307" width="9.140625" style="30"/>
    <col min="13308" max="13308" width="4.42578125" style="30" customWidth="1"/>
    <col min="13309" max="13309" width="3.28515625" style="30" bestFit="1" customWidth="1"/>
    <col min="13310" max="13310" width="7.42578125" style="30" customWidth="1"/>
    <col min="13311" max="13311" width="21.28515625" style="30" customWidth="1"/>
    <col min="13312" max="13312" width="16.28515625" style="30" customWidth="1"/>
    <col min="13313" max="13313" width="13" style="30" customWidth="1"/>
    <col min="13314" max="13314" width="16.5703125" style="30" customWidth="1"/>
    <col min="13315" max="13315" width="13.140625" style="30" bestFit="1" customWidth="1"/>
    <col min="13316" max="13316" width="19.140625" style="30" customWidth="1"/>
    <col min="13317" max="13317" width="17.7109375" style="30" customWidth="1"/>
    <col min="13318" max="13563" width="9.140625" style="30"/>
    <col min="13564" max="13564" width="4.42578125" style="30" customWidth="1"/>
    <col min="13565" max="13565" width="3.28515625" style="30" bestFit="1" customWidth="1"/>
    <col min="13566" max="13566" width="7.42578125" style="30" customWidth="1"/>
    <col min="13567" max="13567" width="21.28515625" style="30" customWidth="1"/>
    <col min="13568" max="13568" width="16.28515625" style="30" customWidth="1"/>
    <col min="13569" max="13569" width="13" style="30" customWidth="1"/>
    <col min="13570" max="13570" width="16.5703125" style="30" customWidth="1"/>
    <col min="13571" max="13571" width="13.140625" style="30" bestFit="1" customWidth="1"/>
    <col min="13572" max="13572" width="19.140625" style="30" customWidth="1"/>
    <col min="13573" max="13573" width="17.7109375" style="30" customWidth="1"/>
    <col min="13574" max="13819" width="9.140625" style="30"/>
    <col min="13820" max="13820" width="4.42578125" style="30" customWidth="1"/>
    <col min="13821" max="13821" width="3.28515625" style="30" bestFit="1" customWidth="1"/>
    <col min="13822" max="13822" width="7.42578125" style="30" customWidth="1"/>
    <col min="13823" max="13823" width="21.28515625" style="30" customWidth="1"/>
    <col min="13824" max="13824" width="16.28515625" style="30" customWidth="1"/>
    <col min="13825" max="13825" width="13" style="30" customWidth="1"/>
    <col min="13826" max="13826" width="16.5703125" style="30" customWidth="1"/>
    <col min="13827" max="13827" width="13.140625" style="30" bestFit="1" customWidth="1"/>
    <col min="13828" max="13828" width="19.140625" style="30" customWidth="1"/>
    <col min="13829" max="13829" width="17.7109375" style="30" customWidth="1"/>
    <col min="13830" max="14075" width="9.140625" style="30"/>
    <col min="14076" max="14076" width="4.42578125" style="30" customWidth="1"/>
    <col min="14077" max="14077" width="3.28515625" style="30" bestFit="1" customWidth="1"/>
    <col min="14078" max="14078" width="7.42578125" style="30" customWidth="1"/>
    <col min="14079" max="14079" width="21.28515625" style="30" customWidth="1"/>
    <col min="14080" max="14080" width="16.28515625" style="30" customWidth="1"/>
    <col min="14081" max="14081" width="13" style="30" customWidth="1"/>
    <col min="14082" max="14082" width="16.5703125" style="30" customWidth="1"/>
    <col min="14083" max="14083" width="13.140625" style="30" bestFit="1" customWidth="1"/>
    <col min="14084" max="14084" width="19.140625" style="30" customWidth="1"/>
    <col min="14085" max="14085" width="17.7109375" style="30" customWidth="1"/>
    <col min="14086" max="14331" width="9.140625" style="30"/>
    <col min="14332" max="14332" width="4.42578125" style="30" customWidth="1"/>
    <col min="14333" max="14333" width="3.28515625" style="30" bestFit="1" customWidth="1"/>
    <col min="14334" max="14334" width="7.42578125" style="30" customWidth="1"/>
    <col min="14335" max="14335" width="21.28515625" style="30" customWidth="1"/>
    <col min="14336" max="14336" width="16.28515625" style="30" customWidth="1"/>
    <col min="14337" max="14337" width="13" style="30" customWidth="1"/>
    <col min="14338" max="14338" width="16.5703125" style="30" customWidth="1"/>
    <col min="14339" max="14339" width="13.140625" style="30" bestFit="1" customWidth="1"/>
    <col min="14340" max="14340" width="19.140625" style="30" customWidth="1"/>
    <col min="14341" max="14341" width="17.7109375" style="30" customWidth="1"/>
    <col min="14342" max="14587" width="9.140625" style="30"/>
    <col min="14588" max="14588" width="4.42578125" style="30" customWidth="1"/>
    <col min="14589" max="14589" width="3.28515625" style="30" bestFit="1" customWidth="1"/>
    <col min="14590" max="14590" width="7.42578125" style="30" customWidth="1"/>
    <col min="14591" max="14591" width="21.28515625" style="30" customWidth="1"/>
    <col min="14592" max="14592" width="16.28515625" style="30" customWidth="1"/>
    <col min="14593" max="14593" width="13" style="30" customWidth="1"/>
    <col min="14594" max="14594" width="16.5703125" style="30" customWidth="1"/>
    <col min="14595" max="14595" width="13.140625" style="30" bestFit="1" customWidth="1"/>
    <col min="14596" max="14596" width="19.140625" style="30" customWidth="1"/>
    <col min="14597" max="14597" width="17.7109375" style="30" customWidth="1"/>
    <col min="14598" max="14843" width="9.140625" style="30"/>
    <col min="14844" max="14844" width="4.42578125" style="30" customWidth="1"/>
    <col min="14845" max="14845" width="3.28515625" style="30" bestFit="1" customWidth="1"/>
    <col min="14846" max="14846" width="7.42578125" style="30" customWidth="1"/>
    <col min="14847" max="14847" width="21.28515625" style="30" customWidth="1"/>
    <col min="14848" max="14848" width="16.28515625" style="30" customWidth="1"/>
    <col min="14849" max="14849" width="13" style="30" customWidth="1"/>
    <col min="14850" max="14850" width="16.5703125" style="30" customWidth="1"/>
    <col min="14851" max="14851" width="13.140625" style="30" bestFit="1" customWidth="1"/>
    <col min="14852" max="14852" width="19.140625" style="30" customWidth="1"/>
    <col min="14853" max="14853" width="17.7109375" style="30" customWidth="1"/>
    <col min="14854" max="15099" width="9.140625" style="30"/>
    <col min="15100" max="15100" width="4.42578125" style="30" customWidth="1"/>
    <col min="15101" max="15101" width="3.28515625" style="30" bestFit="1" customWidth="1"/>
    <col min="15102" max="15102" width="7.42578125" style="30" customWidth="1"/>
    <col min="15103" max="15103" width="21.28515625" style="30" customWidth="1"/>
    <col min="15104" max="15104" width="16.28515625" style="30" customWidth="1"/>
    <col min="15105" max="15105" width="13" style="30" customWidth="1"/>
    <col min="15106" max="15106" width="16.5703125" style="30" customWidth="1"/>
    <col min="15107" max="15107" width="13.140625" style="30" bestFit="1" customWidth="1"/>
    <col min="15108" max="15108" width="19.140625" style="30" customWidth="1"/>
    <col min="15109" max="15109" width="17.7109375" style="30" customWidth="1"/>
    <col min="15110" max="15355" width="9.140625" style="30"/>
    <col min="15356" max="15356" width="4.42578125" style="30" customWidth="1"/>
    <col min="15357" max="15357" width="3.28515625" style="30" bestFit="1" customWidth="1"/>
    <col min="15358" max="15358" width="7.42578125" style="30" customWidth="1"/>
    <col min="15359" max="15359" width="21.28515625" style="30" customWidth="1"/>
    <col min="15360" max="15360" width="16.28515625" style="30" customWidth="1"/>
    <col min="15361" max="15361" width="13" style="30" customWidth="1"/>
    <col min="15362" max="15362" width="16.5703125" style="30" customWidth="1"/>
    <col min="15363" max="15363" width="13.140625" style="30" bestFit="1" customWidth="1"/>
    <col min="15364" max="15364" width="19.140625" style="30" customWidth="1"/>
    <col min="15365" max="15365" width="17.7109375" style="30" customWidth="1"/>
    <col min="15366" max="15611" width="9.140625" style="30"/>
    <col min="15612" max="15612" width="4.42578125" style="30" customWidth="1"/>
    <col min="15613" max="15613" width="3.28515625" style="30" bestFit="1" customWidth="1"/>
    <col min="15614" max="15614" width="7.42578125" style="30" customWidth="1"/>
    <col min="15615" max="15615" width="21.28515625" style="30" customWidth="1"/>
    <col min="15616" max="15616" width="16.28515625" style="30" customWidth="1"/>
    <col min="15617" max="15617" width="13" style="30" customWidth="1"/>
    <col min="15618" max="15618" width="16.5703125" style="30" customWidth="1"/>
    <col min="15619" max="15619" width="13.140625" style="30" bestFit="1" customWidth="1"/>
    <col min="15620" max="15620" width="19.140625" style="30" customWidth="1"/>
    <col min="15621" max="15621" width="17.7109375" style="30" customWidth="1"/>
    <col min="15622" max="15867" width="9.140625" style="30"/>
    <col min="15868" max="15868" width="4.42578125" style="30" customWidth="1"/>
    <col min="15869" max="15869" width="3.28515625" style="30" bestFit="1" customWidth="1"/>
    <col min="15870" max="15870" width="7.42578125" style="30" customWidth="1"/>
    <col min="15871" max="15871" width="21.28515625" style="30" customWidth="1"/>
    <col min="15872" max="15872" width="16.28515625" style="30" customWidth="1"/>
    <col min="15873" max="15873" width="13" style="30" customWidth="1"/>
    <col min="15874" max="15874" width="16.5703125" style="30" customWidth="1"/>
    <col min="15875" max="15875" width="13.140625" style="30" bestFit="1" customWidth="1"/>
    <col min="15876" max="15876" width="19.140625" style="30" customWidth="1"/>
    <col min="15877" max="15877" width="17.7109375" style="30" customWidth="1"/>
    <col min="15878" max="16123" width="9.140625" style="30"/>
    <col min="16124" max="16124" width="4.42578125" style="30" customWidth="1"/>
    <col min="16125" max="16125" width="3.28515625" style="30" bestFit="1" customWidth="1"/>
    <col min="16126" max="16126" width="7.42578125" style="30" customWidth="1"/>
    <col min="16127" max="16127" width="21.28515625" style="30" customWidth="1"/>
    <col min="16128" max="16128" width="16.28515625" style="30" customWidth="1"/>
    <col min="16129" max="16129" width="13" style="30" customWidth="1"/>
    <col min="16130" max="16130" width="16.5703125" style="30" customWidth="1"/>
    <col min="16131" max="16131" width="13.140625" style="30" bestFit="1" customWidth="1"/>
    <col min="16132" max="16132" width="19.140625" style="30" customWidth="1"/>
    <col min="16133" max="16133" width="17.7109375" style="30" customWidth="1"/>
    <col min="16134" max="16384" width="9.140625" style="30"/>
  </cols>
  <sheetData>
    <row r="2" spans="2:12" ht="16.5" customHeight="1" x14ac:dyDescent="0.2"/>
    <row r="3" spans="2:12" ht="20.25" x14ac:dyDescent="0.2">
      <c r="B3" s="493" t="s">
        <v>388</v>
      </c>
      <c r="C3" s="493"/>
      <c r="D3" s="493"/>
      <c r="E3" s="493"/>
      <c r="F3" s="493"/>
      <c r="G3" s="493"/>
      <c r="H3" s="493"/>
      <c r="I3" s="493"/>
      <c r="J3" s="493"/>
    </row>
    <row r="4" spans="2:12" x14ac:dyDescent="0.2">
      <c r="B4" s="31"/>
      <c r="C4" s="31"/>
      <c r="D4" s="31"/>
      <c r="E4" s="31"/>
      <c r="F4" s="31"/>
      <c r="G4" s="31"/>
      <c r="H4" s="31"/>
      <c r="I4" s="31"/>
      <c r="J4" s="31"/>
    </row>
    <row r="5" spans="2:12" ht="16.5" customHeight="1" x14ac:dyDescent="0.2">
      <c r="B5" s="31"/>
      <c r="C5" s="494" t="s">
        <v>360</v>
      </c>
      <c r="D5" s="494"/>
      <c r="E5" s="494"/>
      <c r="F5" s="494"/>
      <c r="G5" s="494"/>
      <c r="H5" s="494"/>
      <c r="I5" s="494"/>
      <c r="J5" s="494"/>
    </row>
    <row r="6" spans="2:12" ht="38.25" x14ac:dyDescent="0.2">
      <c r="B6" s="495" t="s">
        <v>362</v>
      </c>
      <c r="C6" s="32"/>
      <c r="D6" s="33" t="s">
        <v>363</v>
      </c>
      <c r="E6" s="32" t="s">
        <v>364</v>
      </c>
      <c r="F6" s="342" t="s">
        <v>536</v>
      </c>
      <c r="G6" s="342" t="s">
        <v>537</v>
      </c>
      <c r="H6" s="32" t="s">
        <v>393</v>
      </c>
      <c r="I6" s="32" t="s">
        <v>365</v>
      </c>
      <c r="J6" s="32" t="s">
        <v>535</v>
      </c>
    </row>
    <row r="7" spans="2:12" ht="25.5" customHeight="1" x14ac:dyDescent="0.2">
      <c r="B7" s="495"/>
      <c r="C7" s="34">
        <v>1</v>
      </c>
      <c r="D7" s="49" t="str">
        <f>'MEM. DE CÁL. - final'!A14</f>
        <v>Servente Prático</v>
      </c>
      <c r="E7" s="343">
        <f>'MEM. DE CÁL. - final'!D947</f>
        <v>3535.1591130390798</v>
      </c>
      <c r="F7" s="50">
        <v>1</v>
      </c>
      <c r="G7" s="343">
        <f>E7*F7</f>
        <v>3535.1591130390798</v>
      </c>
      <c r="H7" s="50">
        <f>'MEM. DE CÁL. - final'!C14</f>
        <v>4</v>
      </c>
      <c r="I7" s="35">
        <f>G7*H7</f>
        <v>14140.636452156319</v>
      </c>
      <c r="J7" s="35">
        <f>I7*20</f>
        <v>282812.7290431264</v>
      </c>
    </row>
    <row r="8" spans="2:12" x14ac:dyDescent="0.2">
      <c r="B8" s="495"/>
      <c r="C8" s="34">
        <v>2</v>
      </c>
      <c r="D8" s="49" t="str">
        <f>'MEM. DE CÁL. - final'!A15</f>
        <v>Carpinteiro (Cód. 6)</v>
      </c>
      <c r="E8" s="343">
        <f>'MEM. DE CÁL. - final'!D948</f>
        <v>4903.9975277865187</v>
      </c>
      <c r="F8" s="50">
        <v>1</v>
      </c>
      <c r="G8" s="343">
        <f t="shared" ref="G8:G14" si="0">E8*F8</f>
        <v>4903.9975277865187</v>
      </c>
      <c r="H8" s="50">
        <f>'MEM. DE CÁL. - final'!C15</f>
        <v>1</v>
      </c>
      <c r="I8" s="35">
        <f t="shared" ref="I8:I14" si="1">G8*H8</f>
        <v>4903.9975277865187</v>
      </c>
      <c r="J8" s="35">
        <f t="shared" ref="J8:J14" si="2">I8*20</f>
        <v>98079.950555730378</v>
      </c>
    </row>
    <row r="9" spans="2:12" x14ac:dyDescent="0.2">
      <c r="B9" s="495"/>
      <c r="C9" s="34">
        <v>3</v>
      </c>
      <c r="D9" s="49" t="str">
        <f>'MEM. DE CÁL. - final'!A16</f>
        <v>Eletricista (Cód. 7)</v>
      </c>
      <c r="E9" s="343">
        <f>'MEM. DE CÁL. - final'!D949</f>
        <v>6030.7096644197609</v>
      </c>
      <c r="F9" s="50">
        <v>1</v>
      </c>
      <c r="G9" s="343">
        <f t="shared" si="0"/>
        <v>6030.7096644197609</v>
      </c>
      <c r="H9" s="50">
        <f>'MEM. DE CÁL. - final'!C16</f>
        <v>2</v>
      </c>
      <c r="I9" s="35">
        <f t="shared" si="1"/>
        <v>12061.419328839522</v>
      </c>
      <c r="J9" s="35">
        <f t="shared" si="2"/>
        <v>241228.38657679042</v>
      </c>
    </row>
    <row r="10" spans="2:12" x14ac:dyDescent="0.2">
      <c r="B10" s="495"/>
      <c r="C10" s="34">
        <v>4</v>
      </c>
      <c r="D10" s="49" t="str">
        <f>'MEM. DE CÁL. - final'!A17</f>
        <v>Encanador (Cód. 8)</v>
      </c>
      <c r="E10" s="343">
        <f>'MEM. DE CÁL. - final'!D950</f>
        <v>4903.9975277865187</v>
      </c>
      <c r="F10" s="50">
        <v>1</v>
      </c>
      <c r="G10" s="343">
        <f t="shared" si="0"/>
        <v>4903.9975277865187</v>
      </c>
      <c r="H10" s="50">
        <f>'MEM. DE CÁL. - final'!C17</f>
        <v>2</v>
      </c>
      <c r="I10" s="35">
        <f t="shared" si="1"/>
        <v>9807.9950555730375</v>
      </c>
      <c r="J10" s="35">
        <f t="shared" si="2"/>
        <v>196159.90111146076</v>
      </c>
    </row>
    <row r="11" spans="2:12" x14ac:dyDescent="0.2">
      <c r="B11" s="495"/>
      <c r="C11" s="34">
        <v>5</v>
      </c>
      <c r="D11" s="49" t="str">
        <f>'MEM. DE CÁL. - final'!A18</f>
        <v>Pedreiro (Cód. 27)</v>
      </c>
      <c r="E11" s="343">
        <f>'MEM. DE CÁL. - final'!D951</f>
        <v>4903.9975277865187</v>
      </c>
      <c r="F11" s="50">
        <v>1</v>
      </c>
      <c r="G11" s="343">
        <f t="shared" si="0"/>
        <v>4903.9975277865187</v>
      </c>
      <c r="H11" s="50">
        <f>'MEM. DE CÁL. - final'!C18</f>
        <v>1</v>
      </c>
      <c r="I11" s="35">
        <f t="shared" si="1"/>
        <v>4903.9975277865187</v>
      </c>
      <c r="J11" s="35">
        <f t="shared" si="2"/>
        <v>98079.950555730378</v>
      </c>
    </row>
    <row r="12" spans="2:12" x14ac:dyDescent="0.2">
      <c r="B12" s="495"/>
      <c r="C12" s="34">
        <v>6</v>
      </c>
      <c r="D12" s="49" t="str">
        <f>'MEM. DE CÁL. - final'!A19</f>
        <v>Pintor (Cód. 28)</v>
      </c>
      <c r="E12" s="343">
        <f>'MEM. DE CÁL. - final'!D952</f>
        <v>4903.9975277865187</v>
      </c>
      <c r="F12" s="50">
        <v>1</v>
      </c>
      <c r="G12" s="343">
        <f t="shared" si="0"/>
        <v>4903.9975277865187</v>
      </c>
      <c r="H12" s="50">
        <f>'MEM. DE CÁL. - final'!C19</f>
        <v>1</v>
      </c>
      <c r="I12" s="35">
        <f t="shared" si="1"/>
        <v>4903.9975277865187</v>
      </c>
      <c r="J12" s="35">
        <f t="shared" si="2"/>
        <v>98079.950555730378</v>
      </c>
    </row>
    <row r="13" spans="2:12" x14ac:dyDescent="0.2">
      <c r="B13" s="495"/>
      <c r="C13" s="34">
        <v>7</v>
      </c>
      <c r="D13" s="49" t="str">
        <f>'MEM. DE CÁL. - final'!A20</f>
        <v>Cabo de Turma</v>
      </c>
      <c r="E13" s="343">
        <f>'MEM. DE CÁL. - final'!D953</f>
        <v>6314.1657791260377</v>
      </c>
      <c r="F13" s="50">
        <v>1</v>
      </c>
      <c r="G13" s="343">
        <f t="shared" si="0"/>
        <v>6314.1657791260377</v>
      </c>
      <c r="H13" s="50">
        <f>'MEM. DE CÁL. - final'!C20</f>
        <v>2</v>
      </c>
      <c r="I13" s="35">
        <f t="shared" si="1"/>
        <v>12628.331558252075</v>
      </c>
      <c r="J13" s="35">
        <f t="shared" si="2"/>
        <v>252566.6311650415</v>
      </c>
    </row>
    <row r="14" spans="2:12" x14ac:dyDescent="0.2">
      <c r="B14" s="495"/>
      <c r="C14" s="34">
        <v>8</v>
      </c>
      <c r="D14" s="49" t="str">
        <f>'MEM. DE CÁL. - final'!A21</f>
        <v>Encarregado</v>
      </c>
      <c r="E14" s="343">
        <f>'MEM. DE CÁL. - final'!D954</f>
        <v>6934.2142219607604</v>
      </c>
      <c r="F14" s="50">
        <v>1</v>
      </c>
      <c r="G14" s="343">
        <f t="shared" si="0"/>
        <v>6934.2142219607604</v>
      </c>
      <c r="H14" s="50">
        <f>'MEM. DE CÁL. - final'!C21</f>
        <v>1</v>
      </c>
      <c r="I14" s="35">
        <f t="shared" si="1"/>
        <v>6934.2142219607604</v>
      </c>
      <c r="J14" s="35">
        <f t="shared" si="2"/>
        <v>138684.2844392152</v>
      </c>
    </row>
    <row r="15" spans="2:12" x14ac:dyDescent="0.2">
      <c r="B15" s="495"/>
      <c r="C15" s="34"/>
      <c r="D15" s="49"/>
      <c r="E15" s="343"/>
      <c r="F15" s="50"/>
      <c r="G15" s="343"/>
      <c r="H15" s="50"/>
      <c r="I15" s="35"/>
      <c r="J15" s="35"/>
    </row>
    <row r="16" spans="2:12" x14ac:dyDescent="0.2">
      <c r="B16" s="495"/>
      <c r="C16" s="496" t="s">
        <v>378</v>
      </c>
      <c r="D16" s="496"/>
      <c r="E16" s="496"/>
      <c r="F16" s="496"/>
      <c r="G16" s="496"/>
      <c r="H16" s="36">
        <f>SUM(H7:H15)</f>
        <v>14</v>
      </c>
      <c r="I16" s="37">
        <f>SUM(I7:I15)</f>
        <v>70284.589200141258</v>
      </c>
      <c r="J16" s="37"/>
      <c r="L16" s="47"/>
    </row>
    <row r="17" spans="2:10" x14ac:dyDescent="0.2">
      <c r="B17" s="495"/>
      <c r="C17" s="496" t="s">
        <v>538</v>
      </c>
      <c r="D17" s="496"/>
      <c r="E17" s="496"/>
      <c r="F17" s="496"/>
      <c r="G17" s="496"/>
      <c r="H17" s="496"/>
      <c r="I17" s="496"/>
      <c r="J17" s="37">
        <f>SUM(J7:J15)</f>
        <v>1405691.7840028254</v>
      </c>
    </row>
    <row r="18" spans="2:10" ht="15" customHeight="1" x14ac:dyDescent="0.2">
      <c r="B18" s="31"/>
      <c r="C18" s="31"/>
      <c r="D18" s="38"/>
      <c r="E18" s="38"/>
      <c r="F18" s="38"/>
      <c r="G18" s="31"/>
      <c r="H18" s="31"/>
      <c r="I18" s="31"/>
      <c r="J18" s="31"/>
    </row>
    <row r="19" spans="2:10" ht="15" customHeight="1" x14ac:dyDescent="0.2">
      <c r="B19" s="31"/>
      <c r="C19" s="494" t="s">
        <v>540</v>
      </c>
      <c r="D19" s="494"/>
      <c r="E19" s="494"/>
      <c r="F19" s="494"/>
      <c r="G19" s="494"/>
      <c r="H19" s="494"/>
      <c r="I19" s="494"/>
      <c r="J19" s="494"/>
    </row>
    <row r="20" spans="2:10" ht="15" customHeight="1" x14ac:dyDescent="0.2">
      <c r="B20" s="495" t="s">
        <v>379</v>
      </c>
      <c r="C20" s="497" t="s">
        <v>534</v>
      </c>
      <c r="D20" s="497"/>
      <c r="E20" s="497"/>
      <c r="F20" s="497"/>
      <c r="G20" s="497"/>
      <c r="H20" s="497"/>
      <c r="I20" s="497"/>
      <c r="J20" s="497"/>
    </row>
    <row r="21" spans="2:10" ht="15" customHeight="1" x14ac:dyDescent="0.2">
      <c r="B21" s="495"/>
      <c r="C21" s="39" t="s">
        <v>380</v>
      </c>
      <c r="D21" s="497" t="s">
        <v>381</v>
      </c>
      <c r="E21" s="497"/>
      <c r="F21" s="497"/>
      <c r="G21" s="497"/>
      <c r="H21" s="497"/>
      <c r="I21" s="39" t="s">
        <v>52</v>
      </c>
      <c r="J21" s="39" t="s">
        <v>129</v>
      </c>
    </row>
    <row r="22" spans="2:10" x14ac:dyDescent="0.2">
      <c r="B22" s="495"/>
      <c r="C22" s="40" t="s">
        <v>17</v>
      </c>
      <c r="D22" s="498" t="s">
        <v>539</v>
      </c>
      <c r="E22" s="498"/>
      <c r="F22" s="498"/>
      <c r="G22" s="498"/>
      <c r="H22" s="498"/>
      <c r="I22" s="40"/>
      <c r="J22" s="521">
        <v>884121.73</v>
      </c>
    </row>
    <row r="23" spans="2:10" ht="27.75" customHeight="1" x14ac:dyDescent="0.2">
      <c r="B23" s="495"/>
      <c r="C23" s="40" t="s">
        <v>18</v>
      </c>
      <c r="D23" s="498" t="s">
        <v>544</v>
      </c>
      <c r="E23" s="498"/>
      <c r="F23" s="498"/>
      <c r="G23" s="498"/>
      <c r="H23" s="498"/>
      <c r="I23" s="41">
        <v>0</v>
      </c>
      <c r="J23" s="42">
        <f>J22*I23</f>
        <v>0</v>
      </c>
    </row>
    <row r="24" spans="2:10" x14ac:dyDescent="0.2">
      <c r="B24" s="495"/>
      <c r="C24" s="39" t="s">
        <v>19</v>
      </c>
      <c r="D24" s="497" t="s">
        <v>545</v>
      </c>
      <c r="E24" s="497"/>
      <c r="F24" s="497"/>
      <c r="G24" s="497"/>
      <c r="H24" s="497"/>
      <c r="I24" s="497"/>
      <c r="J24" s="43">
        <f>J22-J23</f>
        <v>884121.73</v>
      </c>
    </row>
    <row r="25" spans="2:10" x14ac:dyDescent="0.2">
      <c r="B25" s="31"/>
      <c r="C25" s="44"/>
      <c r="D25" s="44"/>
      <c r="E25" s="44"/>
      <c r="F25" s="44"/>
      <c r="G25" s="44"/>
      <c r="H25" s="44"/>
      <c r="I25" s="44"/>
      <c r="J25" s="44"/>
    </row>
    <row r="26" spans="2:10" ht="38.25" customHeight="1" x14ac:dyDescent="0.2">
      <c r="B26" s="31"/>
      <c r="C26" s="504" t="s">
        <v>541</v>
      </c>
      <c r="D26" s="504"/>
      <c r="E26" s="504"/>
      <c r="F26" s="504"/>
      <c r="G26" s="504"/>
      <c r="H26" s="504"/>
      <c r="I26" s="504"/>
      <c r="J26" s="504"/>
    </row>
    <row r="27" spans="2:10" x14ac:dyDescent="0.2">
      <c r="B27" s="495" t="s">
        <v>382</v>
      </c>
      <c r="C27" s="497" t="s">
        <v>383</v>
      </c>
      <c r="D27" s="497"/>
      <c r="E27" s="497"/>
      <c r="F27" s="497"/>
      <c r="G27" s="497"/>
      <c r="H27" s="497"/>
      <c r="I27" s="497"/>
      <c r="J27" s="497"/>
    </row>
    <row r="28" spans="2:10" x14ac:dyDescent="0.2">
      <c r="B28" s="495"/>
      <c r="C28" s="39" t="s">
        <v>380</v>
      </c>
      <c r="D28" s="497" t="s">
        <v>381</v>
      </c>
      <c r="E28" s="497"/>
      <c r="F28" s="497"/>
      <c r="G28" s="497"/>
      <c r="H28" s="497"/>
      <c r="I28" s="39" t="s">
        <v>52</v>
      </c>
      <c r="J28" s="39" t="s">
        <v>129</v>
      </c>
    </row>
    <row r="29" spans="2:10" ht="36" customHeight="1" x14ac:dyDescent="0.2">
      <c r="B29" s="495"/>
      <c r="C29" s="40" t="s">
        <v>17</v>
      </c>
      <c r="D29" s="498" t="s">
        <v>542</v>
      </c>
      <c r="E29" s="498"/>
      <c r="F29" s="498"/>
      <c r="G29" s="498"/>
      <c r="H29" s="498"/>
      <c r="I29" s="40"/>
      <c r="J29" s="344">
        <v>934896.43</v>
      </c>
    </row>
    <row r="30" spans="2:10" ht="40.5" customHeight="1" x14ac:dyDescent="0.2">
      <c r="B30" s="495"/>
      <c r="C30" s="40" t="s">
        <v>18</v>
      </c>
      <c r="D30" s="498" t="s">
        <v>543</v>
      </c>
      <c r="E30" s="498"/>
      <c r="F30" s="498"/>
      <c r="G30" s="498"/>
      <c r="H30" s="498"/>
      <c r="I30" s="41">
        <v>0</v>
      </c>
      <c r="J30" s="42">
        <f>J29*I30</f>
        <v>0</v>
      </c>
    </row>
    <row r="31" spans="2:10" x14ac:dyDescent="0.2">
      <c r="B31" s="495"/>
      <c r="C31" s="39" t="s">
        <v>19</v>
      </c>
      <c r="D31" s="497" t="s">
        <v>546</v>
      </c>
      <c r="E31" s="497"/>
      <c r="F31" s="497"/>
      <c r="G31" s="497"/>
      <c r="H31" s="497"/>
      <c r="I31" s="497"/>
      <c r="J31" s="43">
        <f>J29-J30</f>
        <v>934896.43</v>
      </c>
    </row>
    <row r="32" spans="2:10" x14ac:dyDescent="0.2">
      <c r="B32" s="31"/>
      <c r="C32" s="44"/>
      <c r="D32" s="44"/>
      <c r="E32" s="44"/>
      <c r="F32" s="44"/>
      <c r="G32" s="44"/>
      <c r="H32" s="44"/>
      <c r="I32" s="44"/>
      <c r="J32" s="44"/>
    </row>
    <row r="33" spans="2:10" ht="15.75" customHeight="1" x14ac:dyDescent="0.2">
      <c r="B33" s="31"/>
      <c r="C33" s="500" t="s">
        <v>384</v>
      </c>
      <c r="D33" s="501"/>
      <c r="E33" s="501"/>
      <c r="F33" s="501"/>
      <c r="G33" s="501"/>
      <c r="H33" s="501"/>
      <c r="I33" s="502"/>
      <c r="J33" s="44"/>
    </row>
    <row r="34" spans="2:10" x14ac:dyDescent="0.2">
      <c r="B34" s="31"/>
      <c r="C34" s="45" t="s">
        <v>385</v>
      </c>
      <c r="D34" s="503" t="s">
        <v>381</v>
      </c>
      <c r="E34" s="503"/>
      <c r="F34" s="503"/>
      <c r="G34" s="503"/>
      <c r="H34" s="503"/>
      <c r="I34" s="45" t="s">
        <v>45</v>
      </c>
      <c r="J34" s="44"/>
    </row>
    <row r="35" spans="2:10" x14ac:dyDescent="0.2">
      <c r="B35" s="31"/>
      <c r="C35" s="40" t="s">
        <v>17</v>
      </c>
      <c r="D35" s="498" t="s">
        <v>548</v>
      </c>
      <c r="E35" s="498"/>
      <c r="F35" s="498"/>
      <c r="G35" s="498"/>
      <c r="H35" s="498"/>
      <c r="I35" s="42">
        <f>J17</f>
        <v>1405691.7840028254</v>
      </c>
      <c r="J35" s="44"/>
    </row>
    <row r="36" spans="2:10" x14ac:dyDescent="0.2">
      <c r="B36" s="31"/>
      <c r="C36" s="40" t="s">
        <v>18</v>
      </c>
      <c r="D36" s="498" t="s">
        <v>386</v>
      </c>
      <c r="E36" s="498"/>
      <c r="F36" s="498"/>
      <c r="G36" s="498"/>
      <c r="H36" s="498"/>
      <c r="I36" s="42">
        <f>J24</f>
        <v>884121.73</v>
      </c>
      <c r="J36" s="44"/>
    </row>
    <row r="37" spans="2:10" ht="33.75" customHeight="1" x14ac:dyDescent="0.2">
      <c r="B37" s="31"/>
      <c r="C37" s="40" t="s">
        <v>19</v>
      </c>
      <c r="D37" s="498" t="s">
        <v>387</v>
      </c>
      <c r="E37" s="498"/>
      <c r="F37" s="498"/>
      <c r="G37" s="498"/>
      <c r="H37" s="498"/>
      <c r="I37" s="42">
        <f>J31</f>
        <v>934896.43</v>
      </c>
      <c r="J37" s="44"/>
    </row>
    <row r="38" spans="2:10" ht="15" customHeight="1" x14ac:dyDescent="0.2">
      <c r="B38" s="31"/>
      <c r="C38" s="46" t="s">
        <v>20</v>
      </c>
      <c r="D38" s="499" t="s">
        <v>547</v>
      </c>
      <c r="E38" s="499"/>
      <c r="F38" s="499"/>
      <c r="G38" s="499"/>
      <c r="H38" s="499"/>
      <c r="I38" s="522">
        <f>SUM(I35:I37)</f>
        <v>3224709.9440028253</v>
      </c>
      <c r="J38" s="31"/>
    </row>
    <row r="39" spans="2:10" ht="15" customHeight="1" x14ac:dyDescent="0.2">
      <c r="B39" s="31"/>
      <c r="C39" s="31"/>
      <c r="D39" s="31"/>
      <c r="E39" s="31"/>
      <c r="F39" s="31"/>
      <c r="G39" s="31"/>
      <c r="H39" s="31"/>
      <c r="I39" s="31"/>
      <c r="J39" s="31"/>
    </row>
    <row r="40" spans="2:10" ht="15" customHeight="1" x14ac:dyDescent="0.2"/>
    <row r="43" spans="2:10" ht="29.25" customHeight="1" x14ac:dyDescent="0.2"/>
    <row r="49" spans="8:8" x14ac:dyDescent="0.2">
      <c r="H49" s="47"/>
    </row>
    <row r="50" spans="8:8" x14ac:dyDescent="0.2">
      <c r="H50" s="47"/>
    </row>
    <row r="51" spans="8:8" x14ac:dyDescent="0.2">
      <c r="H51" s="48"/>
    </row>
    <row r="55" spans="8:8" x14ac:dyDescent="0.2">
      <c r="H55" s="47"/>
    </row>
  </sheetData>
  <protectedRanges>
    <protectedRange sqref="B3 E7:E15" name="Intervalo1"/>
  </protectedRanges>
  <mergeCells count="25">
    <mergeCell ref="C26:J26"/>
    <mergeCell ref="D38:H38"/>
    <mergeCell ref="C33:I33"/>
    <mergeCell ref="D34:H34"/>
    <mergeCell ref="D35:H35"/>
    <mergeCell ref="D36:H36"/>
    <mergeCell ref="D37:H37"/>
    <mergeCell ref="B27:B31"/>
    <mergeCell ref="C27:J27"/>
    <mergeCell ref="D28:H28"/>
    <mergeCell ref="D29:H29"/>
    <mergeCell ref="D30:H30"/>
    <mergeCell ref="D31:I31"/>
    <mergeCell ref="C19:J19"/>
    <mergeCell ref="B20:B24"/>
    <mergeCell ref="C20:J20"/>
    <mergeCell ref="D21:H21"/>
    <mergeCell ref="D22:H22"/>
    <mergeCell ref="D23:H23"/>
    <mergeCell ref="D24:I24"/>
    <mergeCell ref="B3:J3"/>
    <mergeCell ref="C5:J5"/>
    <mergeCell ref="B6:B17"/>
    <mergeCell ref="C16:G16"/>
    <mergeCell ref="C17:I17"/>
  </mergeCells>
  <printOptions horizontalCentered="1" verticalCentered="1"/>
  <pageMargins left="0.51181102362204722" right="0.51181102362204722" top="0.78740157480314965" bottom="0.78740157480314965" header="0.31496062992125984" footer="0.31496062992125984"/>
  <pageSetup paperSize="9" scale="69" fitToHeight="0" orientation="landscape" r:id="rId1"/>
  <ignoredErrors>
    <ignoredError sqref="H7:H14"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16"/>
  <sheetViews>
    <sheetView topLeftCell="T1" workbookViewId="0">
      <selection activeCell="W9" sqref="W9"/>
    </sheetView>
  </sheetViews>
  <sheetFormatPr defaultRowHeight="15" x14ac:dyDescent="0.25"/>
  <cols>
    <col min="2" max="2" width="19.42578125" customWidth="1"/>
    <col min="3" max="3" width="11.42578125" customWidth="1"/>
    <col min="4" max="4" width="18" customWidth="1"/>
    <col min="5" max="5" width="34.5703125" customWidth="1"/>
    <col min="9" max="9" width="27.140625" customWidth="1"/>
    <col min="10" max="10" width="33.7109375" customWidth="1"/>
    <col min="11" max="11" width="15.28515625" customWidth="1"/>
    <col min="12" max="12" width="17.140625" customWidth="1"/>
    <col min="13" max="13" width="12.7109375" customWidth="1"/>
    <col min="14" max="14" width="12" customWidth="1"/>
    <col min="15" max="15" width="17.7109375" customWidth="1"/>
    <col min="17" max="17" width="32.140625" customWidth="1"/>
    <col min="18" max="18" width="32" customWidth="1"/>
    <col min="19" max="19" width="24.42578125" customWidth="1"/>
    <col min="22" max="22" width="32" customWidth="1"/>
    <col min="23" max="23" width="38.28515625" customWidth="1"/>
    <col min="24" max="24" width="21.7109375" customWidth="1"/>
    <col min="28" max="28" width="14.85546875" bestFit="1" customWidth="1"/>
    <col min="29" max="29" width="19.85546875" customWidth="1"/>
    <col min="30" max="30" width="6.85546875" bestFit="1" customWidth="1"/>
    <col min="31" max="31" width="12.5703125" bestFit="1" customWidth="1"/>
    <col min="32" max="32" width="17.7109375" bestFit="1" customWidth="1"/>
  </cols>
  <sheetData>
    <row r="3" spans="1:39" x14ac:dyDescent="0.25">
      <c r="G3" s="1"/>
      <c r="H3" s="1"/>
      <c r="I3" s="1"/>
      <c r="J3" s="1"/>
      <c r="K3" s="1"/>
      <c r="L3" s="1"/>
      <c r="M3" s="1"/>
      <c r="N3" s="1"/>
      <c r="O3" s="1"/>
      <c r="P3" s="1"/>
      <c r="Q3" s="1"/>
      <c r="R3" s="1"/>
      <c r="S3" s="1"/>
      <c r="T3" s="1"/>
      <c r="U3" s="1"/>
      <c r="V3" s="1"/>
      <c r="W3" s="1"/>
      <c r="X3" s="1"/>
      <c r="Y3" s="1"/>
    </row>
    <row r="4" spans="1:39" ht="16.5" customHeight="1" thickBot="1" x14ac:dyDescent="0.3">
      <c r="A4" s="505" t="s">
        <v>361</v>
      </c>
      <c r="B4" s="505"/>
      <c r="C4" s="505"/>
      <c r="D4" s="505"/>
      <c r="E4" s="505"/>
      <c r="F4" s="1"/>
      <c r="G4" s="1"/>
      <c r="H4" s="509" t="s">
        <v>394</v>
      </c>
      <c r="I4" s="509"/>
      <c r="J4" s="509"/>
      <c r="K4" s="509"/>
      <c r="L4" s="509"/>
      <c r="M4" s="509"/>
      <c r="N4" s="509"/>
      <c r="O4" s="51"/>
      <c r="P4" s="1"/>
      <c r="Q4" s="509" t="s">
        <v>395</v>
      </c>
      <c r="R4" s="509"/>
      <c r="S4" s="509"/>
      <c r="T4" s="1"/>
      <c r="U4" s="1"/>
      <c r="V4" s="509" t="s">
        <v>396</v>
      </c>
      <c r="W4" s="509"/>
      <c r="X4" s="509"/>
      <c r="Y4" s="1"/>
      <c r="AA4" s="505" t="s">
        <v>459</v>
      </c>
      <c r="AB4" s="505"/>
      <c r="AC4" s="505"/>
      <c r="AD4" s="505"/>
      <c r="AE4" s="505"/>
      <c r="AF4" s="505"/>
    </row>
    <row r="5" spans="1:39" s="6" customFormat="1" ht="48" customHeight="1" thickBot="1" x14ac:dyDescent="0.3">
      <c r="A5" s="52" t="s">
        <v>366</v>
      </c>
      <c r="B5" s="52" t="s">
        <v>367</v>
      </c>
      <c r="C5" s="52" t="s">
        <v>368</v>
      </c>
      <c r="D5" s="52" t="s">
        <v>369</v>
      </c>
      <c r="E5" s="52" t="s">
        <v>370</v>
      </c>
      <c r="F5" s="53"/>
      <c r="G5" s="53"/>
      <c r="H5" s="52" t="s">
        <v>366</v>
      </c>
      <c r="I5" s="52" t="s">
        <v>381</v>
      </c>
      <c r="J5" s="52" t="s">
        <v>397</v>
      </c>
      <c r="K5" s="52" t="s">
        <v>398</v>
      </c>
      <c r="L5" s="52" t="s">
        <v>399</v>
      </c>
      <c r="M5" s="52" t="s">
        <v>400</v>
      </c>
      <c r="N5" s="52" t="s">
        <v>401</v>
      </c>
      <c r="O5" s="53"/>
      <c r="P5" s="53"/>
      <c r="Q5" s="52" t="s">
        <v>402</v>
      </c>
      <c r="R5" s="52" t="s">
        <v>403</v>
      </c>
      <c r="S5" s="52" t="s">
        <v>404</v>
      </c>
      <c r="T5" s="53"/>
      <c r="U5" s="53"/>
      <c r="V5" s="52" t="s">
        <v>405</v>
      </c>
      <c r="W5" s="52" t="s">
        <v>406</v>
      </c>
      <c r="X5" s="52" t="s">
        <v>407</v>
      </c>
      <c r="Y5" s="53"/>
      <c r="AA5" s="78" t="s">
        <v>366</v>
      </c>
      <c r="AB5" s="78" t="s">
        <v>367</v>
      </c>
      <c r="AC5" s="78" t="s">
        <v>10</v>
      </c>
      <c r="AD5" s="78" t="s">
        <v>368</v>
      </c>
      <c r="AE5" s="78" t="s">
        <v>369</v>
      </c>
      <c r="AF5" s="78" t="s">
        <v>370</v>
      </c>
      <c r="AG5" s="80"/>
      <c r="AH5"/>
      <c r="AI5"/>
      <c r="AJ5"/>
      <c r="AK5"/>
      <c r="AL5"/>
      <c r="AM5"/>
    </row>
    <row r="6" spans="1:39" ht="32.25" thickBot="1" x14ac:dyDescent="0.3">
      <c r="A6" s="54">
        <v>1</v>
      </c>
      <c r="B6" s="55" t="s">
        <v>118</v>
      </c>
      <c r="C6" s="16" t="s">
        <v>371</v>
      </c>
      <c r="D6" s="16" t="s">
        <v>372</v>
      </c>
      <c r="E6" s="56">
        <v>4</v>
      </c>
      <c r="F6" s="1"/>
      <c r="G6" s="1"/>
      <c r="H6" s="54">
        <v>1</v>
      </c>
      <c r="I6" s="55" t="s">
        <v>408</v>
      </c>
      <c r="J6" s="55" t="s">
        <v>409</v>
      </c>
      <c r="K6" s="56">
        <v>1773.84</v>
      </c>
      <c r="L6" s="56">
        <v>612</v>
      </c>
      <c r="M6" s="56">
        <v>7851.95</v>
      </c>
      <c r="N6" s="57">
        <v>7</v>
      </c>
      <c r="O6" s="1"/>
      <c r="P6" s="1"/>
      <c r="Q6" s="58" t="s">
        <v>118</v>
      </c>
      <c r="R6" s="27" t="s">
        <v>410</v>
      </c>
      <c r="S6" s="58" t="s">
        <v>118</v>
      </c>
      <c r="T6" s="1"/>
      <c r="U6" s="1"/>
      <c r="V6" s="59" t="s">
        <v>411</v>
      </c>
      <c r="W6" s="59" t="s">
        <v>412</v>
      </c>
      <c r="X6" s="59" t="s">
        <v>413</v>
      </c>
      <c r="Y6" s="1"/>
      <c r="AA6" s="54">
        <v>1</v>
      </c>
      <c r="AB6" s="77" t="s">
        <v>118</v>
      </c>
      <c r="AC6" s="16" t="s">
        <v>318</v>
      </c>
      <c r="AD6" s="16" t="s">
        <v>371</v>
      </c>
      <c r="AE6" s="16" t="s">
        <v>372</v>
      </c>
      <c r="AF6" s="56">
        <v>4</v>
      </c>
    </row>
    <row r="7" spans="1:39" ht="31.5" x14ac:dyDescent="0.25">
      <c r="A7" s="54">
        <v>2</v>
      </c>
      <c r="B7" s="55" t="s">
        <v>373</v>
      </c>
      <c r="C7" s="16" t="s">
        <v>371</v>
      </c>
      <c r="D7" s="16" t="s">
        <v>372</v>
      </c>
      <c r="E7" s="56">
        <v>1</v>
      </c>
      <c r="F7" s="1"/>
      <c r="G7" s="1"/>
      <c r="H7" s="54">
        <v>2</v>
      </c>
      <c r="I7" s="55" t="s">
        <v>414</v>
      </c>
      <c r="J7" s="55" t="s">
        <v>415</v>
      </c>
      <c r="K7" s="56">
        <v>4360</v>
      </c>
      <c r="L7" s="56">
        <v>3769</v>
      </c>
      <c r="M7" s="56">
        <v>9370</v>
      </c>
      <c r="N7" s="57">
        <v>9</v>
      </c>
      <c r="O7" s="1"/>
      <c r="P7" s="1"/>
      <c r="Q7" s="16" t="s">
        <v>119</v>
      </c>
      <c r="R7" s="17" t="s">
        <v>410</v>
      </c>
      <c r="S7" s="16" t="s">
        <v>119</v>
      </c>
      <c r="T7" s="1"/>
      <c r="U7" s="1"/>
      <c r="V7" s="510" t="s">
        <v>416</v>
      </c>
      <c r="W7" s="510"/>
      <c r="X7" s="510"/>
      <c r="Y7" s="1"/>
      <c r="AA7" s="54">
        <v>2</v>
      </c>
      <c r="AB7" s="77" t="s">
        <v>373</v>
      </c>
      <c r="AC7" s="16" t="s">
        <v>354</v>
      </c>
      <c r="AD7" s="16" t="s">
        <v>371</v>
      </c>
      <c r="AE7" s="16" t="s">
        <v>372</v>
      </c>
      <c r="AF7" s="56">
        <v>1</v>
      </c>
      <c r="AG7" s="54"/>
      <c r="AH7" s="77"/>
      <c r="AI7" s="16"/>
      <c r="AJ7" s="16"/>
      <c r="AK7" s="56"/>
      <c r="AL7" s="54"/>
    </row>
    <row r="8" spans="1:39" ht="31.5" x14ac:dyDescent="0.25">
      <c r="A8" s="54">
        <v>3</v>
      </c>
      <c r="B8" s="55" t="s">
        <v>374</v>
      </c>
      <c r="C8" s="16" t="s">
        <v>371</v>
      </c>
      <c r="D8" s="16" t="s">
        <v>372</v>
      </c>
      <c r="E8" s="56">
        <v>2</v>
      </c>
      <c r="F8" s="1"/>
      <c r="G8" s="1"/>
      <c r="H8" s="54">
        <v>3</v>
      </c>
      <c r="I8" s="55" t="s">
        <v>417</v>
      </c>
      <c r="J8" s="55" t="s">
        <v>418</v>
      </c>
      <c r="K8" s="56">
        <v>1568</v>
      </c>
      <c r="L8" s="56" t="s">
        <v>419</v>
      </c>
      <c r="M8" s="56">
        <v>20683.599999999999</v>
      </c>
      <c r="N8" s="57">
        <v>14</v>
      </c>
      <c r="O8" s="1"/>
      <c r="P8" s="1"/>
      <c r="Q8" s="16" t="s">
        <v>120</v>
      </c>
      <c r="R8" s="17" t="s">
        <v>410</v>
      </c>
      <c r="S8" s="16" t="s">
        <v>120</v>
      </c>
      <c r="T8" s="1"/>
      <c r="U8" s="1"/>
      <c r="Y8" s="1"/>
      <c r="AA8" s="54">
        <v>3</v>
      </c>
      <c r="AB8" s="77" t="s">
        <v>374</v>
      </c>
      <c r="AC8" s="16" t="s">
        <v>355</v>
      </c>
      <c r="AD8" s="16" t="s">
        <v>371</v>
      </c>
      <c r="AE8" s="16" t="s">
        <v>372</v>
      </c>
      <c r="AF8" s="56">
        <v>2</v>
      </c>
      <c r="AG8" s="54"/>
      <c r="AH8" s="77"/>
      <c r="AI8" s="16"/>
      <c r="AJ8" s="16"/>
      <c r="AK8" s="56"/>
      <c r="AL8" s="54"/>
    </row>
    <row r="9" spans="1:39" ht="31.5" x14ac:dyDescent="0.25">
      <c r="A9" s="54">
        <v>4</v>
      </c>
      <c r="B9" s="55" t="s">
        <v>375</v>
      </c>
      <c r="C9" s="16" t="s">
        <v>371</v>
      </c>
      <c r="D9" s="16" t="s">
        <v>372</v>
      </c>
      <c r="E9" s="56">
        <v>2</v>
      </c>
      <c r="F9" s="1"/>
      <c r="G9" s="1"/>
      <c r="H9" s="54">
        <v>4</v>
      </c>
      <c r="I9" s="55" t="s">
        <v>420</v>
      </c>
      <c r="J9" s="55" t="s">
        <v>421</v>
      </c>
      <c r="K9" s="56" t="s">
        <v>419</v>
      </c>
      <c r="L9" s="56" t="s">
        <v>419</v>
      </c>
      <c r="M9" s="56">
        <v>1050</v>
      </c>
      <c r="N9" s="57">
        <v>2</v>
      </c>
      <c r="O9" s="1"/>
      <c r="P9" s="1"/>
      <c r="Q9" s="16" t="s">
        <v>121</v>
      </c>
      <c r="R9" s="17" t="s">
        <v>410</v>
      </c>
      <c r="S9" s="16" t="s">
        <v>121</v>
      </c>
      <c r="T9" s="1"/>
      <c r="U9" s="1"/>
      <c r="V9" s="60"/>
      <c r="W9" s="60"/>
      <c r="X9" s="60"/>
      <c r="Y9" s="1"/>
      <c r="AA9" s="54">
        <v>4</v>
      </c>
      <c r="AB9" s="77" t="s">
        <v>375</v>
      </c>
      <c r="AC9" s="16" t="s">
        <v>356</v>
      </c>
      <c r="AD9" s="16" t="s">
        <v>371</v>
      </c>
      <c r="AE9" s="16" t="s">
        <v>372</v>
      </c>
      <c r="AF9" s="56">
        <v>2</v>
      </c>
    </row>
    <row r="10" spans="1:39" ht="16.5" thickBot="1" x14ac:dyDescent="0.3">
      <c r="A10" s="54">
        <v>5</v>
      </c>
      <c r="B10" s="55" t="s">
        <v>376</v>
      </c>
      <c r="C10" s="16" t="s">
        <v>371</v>
      </c>
      <c r="D10" s="16" t="s">
        <v>372</v>
      </c>
      <c r="E10" s="56">
        <v>1</v>
      </c>
      <c r="F10" s="1"/>
      <c r="G10" s="1"/>
      <c r="H10" s="506" t="s">
        <v>422</v>
      </c>
      <c r="I10" s="506"/>
      <c r="J10" s="506"/>
      <c r="K10" s="61">
        <f t="shared" ref="K10:L10" si="0">SUM(K6:K9)</f>
        <v>7701.84</v>
      </c>
      <c r="L10" s="61">
        <f t="shared" si="0"/>
        <v>4381</v>
      </c>
      <c r="M10" s="61">
        <f>SUM(M6:M9)</f>
        <v>38955.550000000003</v>
      </c>
      <c r="N10" s="62"/>
      <c r="O10" s="1"/>
      <c r="P10" s="1"/>
      <c r="Q10" s="16" t="s">
        <v>122</v>
      </c>
      <c r="R10" s="17" t="s">
        <v>410</v>
      </c>
      <c r="S10" s="16" t="s">
        <v>122</v>
      </c>
      <c r="T10" s="1"/>
      <c r="U10" s="1"/>
      <c r="V10" s="1"/>
      <c r="W10" s="1"/>
      <c r="X10" s="1"/>
      <c r="Y10" s="1"/>
      <c r="AA10" s="54">
        <v>5</v>
      </c>
      <c r="AB10" s="77" t="s">
        <v>376</v>
      </c>
      <c r="AC10" s="16" t="s">
        <v>357</v>
      </c>
      <c r="AD10" s="16" t="s">
        <v>371</v>
      </c>
      <c r="AE10" s="16" t="s">
        <v>372</v>
      </c>
      <c r="AF10" s="56">
        <v>1</v>
      </c>
    </row>
    <row r="11" spans="1:39" ht="15.75" x14ac:dyDescent="0.25">
      <c r="A11" s="54">
        <v>6</v>
      </c>
      <c r="B11" s="55" t="s">
        <v>377</v>
      </c>
      <c r="C11" s="16" t="s">
        <v>371</v>
      </c>
      <c r="D11" s="16" t="s">
        <v>372</v>
      </c>
      <c r="E11" s="56">
        <v>1</v>
      </c>
      <c r="F11" s="1"/>
      <c r="G11" s="1"/>
      <c r="H11" s="1"/>
      <c r="I11" s="1"/>
      <c r="J11" s="1"/>
      <c r="K11" s="1"/>
      <c r="L11" s="1"/>
      <c r="M11" s="1"/>
      <c r="N11" s="1"/>
      <c r="O11" s="1"/>
      <c r="P11" s="1"/>
      <c r="Q11" s="16" t="s">
        <v>123</v>
      </c>
      <c r="R11" s="17" t="s">
        <v>410</v>
      </c>
      <c r="S11" s="16" t="s">
        <v>123</v>
      </c>
      <c r="T11" s="1"/>
      <c r="U11" s="1"/>
      <c r="V11" s="1"/>
      <c r="W11" s="1"/>
      <c r="X11" s="1"/>
      <c r="Y11" s="1"/>
      <c r="AA11" s="54">
        <v>6</v>
      </c>
      <c r="AB11" s="77" t="s">
        <v>377</v>
      </c>
      <c r="AC11" s="16" t="s">
        <v>460</v>
      </c>
      <c r="AD11" s="16" t="s">
        <v>371</v>
      </c>
      <c r="AE11" s="16" t="s">
        <v>372</v>
      </c>
      <c r="AF11" s="56">
        <v>1</v>
      </c>
    </row>
    <row r="12" spans="1:39" ht="16.5" customHeight="1" thickBot="1" x14ac:dyDescent="0.3">
      <c r="A12" s="54">
        <v>7</v>
      </c>
      <c r="B12" s="55" t="s">
        <v>124</v>
      </c>
      <c r="C12" s="16" t="s">
        <v>371</v>
      </c>
      <c r="D12" s="16" t="s">
        <v>372</v>
      </c>
      <c r="E12" s="56">
        <v>2</v>
      </c>
      <c r="F12" s="1"/>
      <c r="H12" s="1"/>
      <c r="I12" s="509" t="s">
        <v>423</v>
      </c>
      <c r="J12" s="509"/>
      <c r="K12" s="509"/>
      <c r="L12" s="509"/>
      <c r="M12" s="509"/>
      <c r="N12" s="1"/>
      <c r="P12" s="1"/>
      <c r="Q12" s="16" t="s">
        <v>124</v>
      </c>
      <c r="R12" s="17" t="s">
        <v>410</v>
      </c>
      <c r="S12" s="16" t="s">
        <v>124</v>
      </c>
      <c r="T12" s="1"/>
      <c r="U12" s="1"/>
      <c r="V12" s="1"/>
      <c r="W12" s="1"/>
      <c r="X12" s="1"/>
      <c r="Y12" s="1"/>
      <c r="AA12" s="54">
        <v>7</v>
      </c>
      <c r="AB12" s="77" t="s">
        <v>124</v>
      </c>
      <c r="AC12" s="16" t="s">
        <v>419</v>
      </c>
      <c r="AD12" s="16" t="s">
        <v>371</v>
      </c>
      <c r="AE12" s="16" t="s">
        <v>372</v>
      </c>
      <c r="AF12" s="56">
        <v>2</v>
      </c>
    </row>
    <row r="13" spans="1:39" ht="32.25" thickBot="1" x14ac:dyDescent="0.3">
      <c r="A13" s="54">
        <v>8</v>
      </c>
      <c r="B13" s="55" t="s">
        <v>125</v>
      </c>
      <c r="C13" s="16" t="s">
        <v>371</v>
      </c>
      <c r="D13" s="16" t="s">
        <v>372</v>
      </c>
      <c r="E13" s="56">
        <v>1</v>
      </c>
      <c r="F13" s="1"/>
      <c r="H13" s="1"/>
      <c r="I13" s="52" t="s">
        <v>381</v>
      </c>
      <c r="J13" s="52" t="s">
        <v>424</v>
      </c>
      <c r="K13" s="52" t="s">
        <v>425</v>
      </c>
      <c r="L13" s="507" t="s">
        <v>426</v>
      </c>
      <c r="M13" s="507"/>
      <c r="N13" s="1"/>
      <c r="P13" s="1"/>
      <c r="Q13" s="63" t="s">
        <v>427</v>
      </c>
      <c r="R13" s="64" t="s">
        <v>410</v>
      </c>
      <c r="S13" s="63" t="s">
        <v>125</v>
      </c>
      <c r="T13" s="1"/>
      <c r="AA13" s="54">
        <v>8</v>
      </c>
      <c r="AB13" s="77" t="s">
        <v>125</v>
      </c>
      <c r="AC13" s="16" t="s">
        <v>359</v>
      </c>
      <c r="AD13" s="16" t="s">
        <v>371</v>
      </c>
      <c r="AE13" s="16" t="s">
        <v>372</v>
      </c>
      <c r="AF13" s="56">
        <v>1</v>
      </c>
    </row>
    <row r="14" spans="1:39" ht="16.5" thickBot="1" x14ac:dyDescent="0.3">
      <c r="A14" s="506" t="s">
        <v>461</v>
      </c>
      <c r="B14" s="506"/>
      <c r="C14" s="506"/>
      <c r="D14" s="506"/>
      <c r="E14" s="61">
        <f>SUM(E6:E13)</f>
        <v>14</v>
      </c>
      <c r="F14" s="1"/>
      <c r="H14" s="1"/>
      <c r="I14" s="65" t="s">
        <v>428</v>
      </c>
      <c r="J14" s="66" t="s">
        <v>429</v>
      </c>
      <c r="K14" s="67">
        <v>800000</v>
      </c>
      <c r="L14" s="508">
        <v>0.2</v>
      </c>
      <c r="M14" s="508"/>
      <c r="N14" s="57"/>
      <c r="P14" s="1"/>
      <c r="Q14" s="1"/>
      <c r="R14" s="1"/>
      <c r="S14" s="1"/>
      <c r="T14" s="1"/>
      <c r="AA14" s="506" t="s">
        <v>461</v>
      </c>
      <c r="AB14" s="506"/>
      <c r="AC14" s="506"/>
      <c r="AD14" s="506"/>
      <c r="AE14" s="506"/>
      <c r="AF14" s="61">
        <f>SUM(AF6:AF13)</f>
        <v>14</v>
      </c>
    </row>
    <row r="15" spans="1:39" x14ac:dyDescent="0.25">
      <c r="A15" s="1"/>
      <c r="B15" s="1"/>
      <c r="C15" s="1"/>
      <c r="D15" s="1"/>
      <c r="E15" s="1"/>
      <c r="F15" s="1"/>
      <c r="H15" s="1"/>
      <c r="I15" s="1"/>
      <c r="J15" s="1"/>
      <c r="K15" s="1"/>
      <c r="L15" s="1"/>
      <c r="M15" s="1"/>
      <c r="N15" s="1"/>
      <c r="P15" s="1"/>
      <c r="Q15" s="1"/>
      <c r="R15" s="1"/>
      <c r="S15" s="1"/>
      <c r="T15" s="1"/>
    </row>
    <row r="16" spans="1:39" x14ac:dyDescent="0.25">
      <c r="A16" s="1"/>
      <c r="B16" s="1"/>
      <c r="C16" s="1"/>
      <c r="D16" s="1"/>
      <c r="E16" s="1"/>
      <c r="F16" s="1"/>
      <c r="H16" s="1"/>
      <c r="I16" s="1"/>
      <c r="J16" s="1"/>
      <c r="K16" s="1"/>
      <c r="L16" s="1"/>
      <c r="M16" s="1"/>
      <c r="N16" s="1"/>
    </row>
  </sheetData>
  <mergeCells count="12">
    <mergeCell ref="AA4:AF4"/>
    <mergeCell ref="AA14:AE14"/>
    <mergeCell ref="L13:M13"/>
    <mergeCell ref="A14:D14"/>
    <mergeCell ref="L14:M14"/>
    <mergeCell ref="A4:E4"/>
    <mergeCell ref="H4:N4"/>
    <mergeCell ref="Q4:S4"/>
    <mergeCell ref="V4:X4"/>
    <mergeCell ref="V7:X7"/>
    <mergeCell ref="H10:J10"/>
    <mergeCell ref="I12:M12"/>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workbookViewId="0">
      <selection activeCell="B3" sqref="B3:F3"/>
    </sheetView>
  </sheetViews>
  <sheetFormatPr defaultRowHeight="15" x14ac:dyDescent="0.25"/>
  <cols>
    <col min="2" max="2" width="7.5703125" style="74" customWidth="1"/>
    <col min="3" max="3" width="46.42578125" style="73" customWidth="1"/>
    <col min="4" max="4" width="13.5703125" style="74" customWidth="1"/>
    <col min="5" max="5" width="15.28515625" style="74" customWidth="1"/>
    <col min="6" max="6" width="13.85546875" style="74" customWidth="1"/>
  </cols>
  <sheetData>
    <row r="1" spans="2:6" ht="15.75" x14ac:dyDescent="0.25">
      <c r="B1" s="514" t="s">
        <v>474</v>
      </c>
      <c r="C1" s="514"/>
      <c r="D1" s="514"/>
      <c r="E1" s="514"/>
      <c r="F1" s="514"/>
    </row>
    <row r="2" spans="2:6" ht="16.5" thickBot="1" x14ac:dyDescent="0.3">
      <c r="B2" s="76"/>
      <c r="C2" s="70"/>
      <c r="D2" s="76"/>
      <c r="E2" s="76"/>
      <c r="F2" s="76"/>
    </row>
    <row r="3" spans="2:6" ht="15.75" x14ac:dyDescent="0.25">
      <c r="B3" s="511" t="s">
        <v>472</v>
      </c>
      <c r="C3" s="512"/>
      <c r="D3" s="512"/>
      <c r="E3" s="512"/>
      <c r="F3" s="513"/>
    </row>
    <row r="4" spans="2:6" s="6" customFormat="1" ht="32.25" thickBot="1" x14ac:dyDescent="0.3">
      <c r="B4" s="90" t="s">
        <v>462</v>
      </c>
      <c r="C4" s="91" t="s">
        <v>381</v>
      </c>
      <c r="D4" s="91" t="s">
        <v>463</v>
      </c>
      <c r="E4" s="107" t="s">
        <v>476</v>
      </c>
      <c r="F4" s="92" t="s">
        <v>464</v>
      </c>
    </row>
    <row r="5" spans="2:6" ht="47.25" x14ac:dyDescent="0.25">
      <c r="B5" s="93">
        <v>1</v>
      </c>
      <c r="C5" s="94" t="s">
        <v>482</v>
      </c>
      <c r="D5" s="95" t="s">
        <v>465</v>
      </c>
      <c r="E5" s="108" t="s">
        <v>477</v>
      </c>
      <c r="F5" s="96">
        <v>4</v>
      </c>
    </row>
    <row r="6" spans="2:6" ht="31.5" x14ac:dyDescent="0.25">
      <c r="B6" s="97">
        <v>2</v>
      </c>
      <c r="C6" s="71" t="s">
        <v>466</v>
      </c>
      <c r="D6" s="68" t="s">
        <v>465</v>
      </c>
      <c r="E6" s="108" t="s">
        <v>477</v>
      </c>
      <c r="F6" s="98">
        <v>4</v>
      </c>
    </row>
    <row r="7" spans="2:6" ht="31.5" x14ac:dyDescent="0.25">
      <c r="B7" s="97">
        <v>3</v>
      </c>
      <c r="C7" s="71" t="s">
        <v>467</v>
      </c>
      <c r="D7" s="68" t="s">
        <v>468</v>
      </c>
      <c r="E7" s="108" t="s">
        <v>481</v>
      </c>
      <c r="F7" s="98">
        <v>8</v>
      </c>
    </row>
    <row r="8" spans="2:6" ht="31.5" x14ac:dyDescent="0.25">
      <c r="B8" s="97">
        <v>4</v>
      </c>
      <c r="C8" s="71" t="s">
        <v>469</v>
      </c>
      <c r="D8" s="68" t="s">
        <v>468</v>
      </c>
      <c r="E8" s="108" t="s">
        <v>480</v>
      </c>
      <c r="F8" s="98">
        <v>2</v>
      </c>
    </row>
    <row r="9" spans="2:6" ht="32.25" thickBot="1" x14ac:dyDescent="0.3">
      <c r="B9" s="99">
        <v>5</v>
      </c>
      <c r="C9" s="100" t="s">
        <v>470</v>
      </c>
      <c r="D9" s="101" t="s">
        <v>465</v>
      </c>
      <c r="E9" s="109" t="s">
        <v>479</v>
      </c>
      <c r="F9" s="102">
        <v>2</v>
      </c>
    </row>
    <row r="10" spans="2:6" ht="16.5" thickBot="1" x14ac:dyDescent="0.3">
      <c r="B10" s="103"/>
      <c r="C10" s="104"/>
      <c r="D10" s="103"/>
      <c r="E10" s="103"/>
      <c r="F10" s="103"/>
    </row>
    <row r="11" spans="2:6" ht="15.75" x14ac:dyDescent="0.25">
      <c r="B11" s="511" t="s">
        <v>473</v>
      </c>
      <c r="C11" s="512"/>
      <c r="D11" s="512"/>
      <c r="E11" s="512"/>
      <c r="F11" s="513"/>
    </row>
    <row r="12" spans="2:6" ht="32.25" thickBot="1" x14ac:dyDescent="0.3">
      <c r="B12" s="90" t="s">
        <v>462</v>
      </c>
      <c r="C12" s="91" t="s">
        <v>381</v>
      </c>
      <c r="D12" s="91" t="s">
        <v>463</v>
      </c>
      <c r="E12" s="107" t="s">
        <v>476</v>
      </c>
      <c r="F12" s="92" t="s">
        <v>464</v>
      </c>
    </row>
    <row r="13" spans="2:6" ht="31.5" x14ac:dyDescent="0.25">
      <c r="B13" s="93">
        <v>1</v>
      </c>
      <c r="C13" s="94" t="s">
        <v>483</v>
      </c>
      <c r="D13" s="95" t="s">
        <v>465</v>
      </c>
      <c r="E13" s="108" t="s">
        <v>477</v>
      </c>
      <c r="F13" s="96">
        <v>4</v>
      </c>
    </row>
    <row r="14" spans="2:6" ht="31.5" x14ac:dyDescent="0.25">
      <c r="B14" s="97">
        <v>2</v>
      </c>
      <c r="C14" s="71" t="s">
        <v>466</v>
      </c>
      <c r="D14" s="68" t="s">
        <v>465</v>
      </c>
      <c r="E14" s="108" t="s">
        <v>477</v>
      </c>
      <c r="F14" s="98">
        <v>4</v>
      </c>
    </row>
    <row r="15" spans="2:6" ht="31.5" x14ac:dyDescent="0.25">
      <c r="B15" s="97">
        <v>3</v>
      </c>
      <c r="C15" s="71" t="s">
        <v>467</v>
      </c>
      <c r="D15" s="68" t="s">
        <v>468</v>
      </c>
      <c r="E15" s="108" t="s">
        <v>481</v>
      </c>
      <c r="F15" s="98">
        <v>8</v>
      </c>
    </row>
    <row r="16" spans="2:6" ht="31.5" x14ac:dyDescent="0.25">
      <c r="B16" s="97">
        <v>4</v>
      </c>
      <c r="C16" s="71" t="s">
        <v>469</v>
      </c>
      <c r="D16" s="68" t="s">
        <v>468</v>
      </c>
      <c r="E16" s="108" t="s">
        <v>480</v>
      </c>
      <c r="F16" s="98">
        <v>2</v>
      </c>
    </row>
    <row r="17" spans="2:6" ht="32.25" thickBot="1" x14ac:dyDescent="0.3">
      <c r="B17" s="99">
        <v>5</v>
      </c>
      <c r="C17" s="100" t="s">
        <v>470</v>
      </c>
      <c r="D17" s="101" t="s">
        <v>465</v>
      </c>
      <c r="E17" s="109" t="s">
        <v>479</v>
      </c>
      <c r="F17" s="102">
        <v>2</v>
      </c>
    </row>
    <row r="18" spans="2:6" ht="16.5" thickBot="1" x14ac:dyDescent="0.3">
      <c r="B18" s="103"/>
      <c r="C18" s="104"/>
      <c r="D18" s="103"/>
      <c r="E18" s="103"/>
      <c r="F18" s="103"/>
    </row>
    <row r="19" spans="2:6" ht="15.75" x14ac:dyDescent="0.25">
      <c r="B19" s="511" t="s">
        <v>475</v>
      </c>
      <c r="C19" s="512"/>
      <c r="D19" s="512"/>
      <c r="E19" s="512"/>
      <c r="F19" s="513"/>
    </row>
    <row r="20" spans="2:6" ht="32.25" thickBot="1" x14ac:dyDescent="0.3">
      <c r="B20" s="105" t="s">
        <v>462</v>
      </c>
      <c r="C20" s="106" t="s">
        <v>381</v>
      </c>
      <c r="D20" s="106" t="s">
        <v>463</v>
      </c>
      <c r="E20" s="107" t="s">
        <v>476</v>
      </c>
      <c r="F20" s="92" t="s">
        <v>464</v>
      </c>
    </row>
    <row r="21" spans="2:6" ht="31.5" x14ac:dyDescent="0.25">
      <c r="B21" s="97">
        <v>1</v>
      </c>
      <c r="C21" s="71" t="s">
        <v>483</v>
      </c>
      <c r="D21" s="68" t="s">
        <v>465</v>
      </c>
      <c r="E21" s="108" t="s">
        <v>477</v>
      </c>
      <c r="F21" s="96">
        <v>4</v>
      </c>
    </row>
    <row r="22" spans="2:6" ht="31.5" x14ac:dyDescent="0.25">
      <c r="B22" s="97">
        <v>2</v>
      </c>
      <c r="C22" s="71" t="s">
        <v>466</v>
      </c>
      <c r="D22" s="68" t="s">
        <v>465</v>
      </c>
      <c r="E22" s="108" t="s">
        <v>477</v>
      </c>
      <c r="F22" s="98">
        <v>4</v>
      </c>
    </row>
    <row r="23" spans="2:6" ht="31.5" x14ac:dyDescent="0.25">
      <c r="B23" s="97">
        <v>3</v>
      </c>
      <c r="C23" s="71" t="s">
        <v>467</v>
      </c>
      <c r="D23" s="68" t="s">
        <v>468</v>
      </c>
      <c r="E23" s="108" t="s">
        <v>481</v>
      </c>
      <c r="F23" s="98">
        <v>8</v>
      </c>
    </row>
    <row r="24" spans="2:6" ht="31.5" x14ac:dyDescent="0.25">
      <c r="B24" s="97">
        <v>4</v>
      </c>
      <c r="C24" s="71" t="s">
        <v>471</v>
      </c>
      <c r="D24" s="68" t="s">
        <v>468</v>
      </c>
      <c r="E24" s="108" t="s">
        <v>478</v>
      </c>
      <c r="F24" s="98">
        <v>4</v>
      </c>
    </row>
    <row r="25" spans="2:6" ht="32.25" thickBot="1" x14ac:dyDescent="0.3">
      <c r="B25" s="99">
        <v>5</v>
      </c>
      <c r="C25" s="100" t="s">
        <v>470</v>
      </c>
      <c r="D25" s="101" t="s">
        <v>465</v>
      </c>
      <c r="E25" s="109" t="s">
        <v>479</v>
      </c>
      <c r="F25" s="102">
        <v>2</v>
      </c>
    </row>
  </sheetData>
  <mergeCells count="4">
    <mergeCell ref="B3:F3"/>
    <mergeCell ref="B11:F11"/>
    <mergeCell ref="B19:F19"/>
    <mergeCell ref="B1:F1"/>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3"/>
  <sheetViews>
    <sheetView topLeftCell="A65" workbookViewId="0">
      <selection activeCell="C77" sqref="C77"/>
    </sheetView>
  </sheetViews>
  <sheetFormatPr defaultRowHeight="15" x14ac:dyDescent="0.25"/>
  <cols>
    <col min="2" max="2" width="8" style="74" customWidth="1"/>
    <col min="3" max="3" width="35.7109375" customWidth="1"/>
    <col min="4" max="4" width="16.5703125" customWidth="1"/>
    <col min="5" max="5" width="10.85546875" customWidth="1"/>
    <col min="6" max="6" width="17.5703125" customWidth="1"/>
  </cols>
  <sheetData>
    <row r="2" spans="2:6" ht="45" customHeight="1" x14ac:dyDescent="0.25">
      <c r="B2" s="519" t="s">
        <v>511</v>
      </c>
      <c r="C2" s="519"/>
      <c r="D2" s="519"/>
      <c r="E2" s="519"/>
      <c r="F2" s="519"/>
    </row>
    <row r="3" spans="2:6" ht="16.5" thickBot="1" x14ac:dyDescent="0.3">
      <c r="B3" s="123"/>
      <c r="C3" s="124"/>
      <c r="D3" s="124"/>
      <c r="E3" s="124"/>
      <c r="F3" s="124"/>
    </row>
    <row r="4" spans="2:6" ht="15.75" x14ac:dyDescent="0.25">
      <c r="B4" s="516" t="s">
        <v>472</v>
      </c>
      <c r="C4" s="517"/>
      <c r="D4" s="517"/>
      <c r="E4" s="517"/>
      <c r="F4" s="518"/>
    </row>
    <row r="5" spans="2:6" ht="47.25" x14ac:dyDescent="0.25">
      <c r="B5" s="128" t="s">
        <v>462</v>
      </c>
      <c r="C5" s="113" t="s">
        <v>381</v>
      </c>
      <c r="D5" s="113" t="s">
        <v>484</v>
      </c>
      <c r="E5" s="113" t="s">
        <v>485</v>
      </c>
      <c r="F5" s="129" t="s">
        <v>486</v>
      </c>
    </row>
    <row r="6" spans="2:6" ht="47.25" x14ac:dyDescent="0.25">
      <c r="B6" s="128">
        <v>1</v>
      </c>
      <c r="C6" s="116" t="s">
        <v>487</v>
      </c>
      <c r="D6" s="117" t="s">
        <v>488</v>
      </c>
      <c r="E6" s="117" t="s">
        <v>489</v>
      </c>
      <c r="F6" s="130">
        <v>1</v>
      </c>
    </row>
    <row r="7" spans="2:6" ht="31.5" x14ac:dyDescent="0.25">
      <c r="B7" s="128">
        <f>B6+1</f>
        <v>2</v>
      </c>
      <c r="C7" s="116" t="s">
        <v>490</v>
      </c>
      <c r="D7" s="117" t="s">
        <v>488</v>
      </c>
      <c r="E7" s="117" t="s">
        <v>489</v>
      </c>
      <c r="F7" s="130">
        <v>1</v>
      </c>
    </row>
    <row r="8" spans="2:6" ht="47.25" x14ac:dyDescent="0.25">
      <c r="B8" s="128">
        <f t="shared" ref="B8:B10" si="0">B7+1</f>
        <v>3</v>
      </c>
      <c r="C8" s="116" t="s">
        <v>491</v>
      </c>
      <c r="D8" s="117" t="s">
        <v>492</v>
      </c>
      <c r="E8" s="117" t="s">
        <v>489</v>
      </c>
      <c r="F8" s="130">
        <v>2</v>
      </c>
    </row>
    <row r="9" spans="2:6" ht="31.5" x14ac:dyDescent="0.25">
      <c r="B9" s="128">
        <f t="shared" si="0"/>
        <v>4</v>
      </c>
      <c r="C9" s="116" t="s">
        <v>493</v>
      </c>
      <c r="D9" s="117" t="s">
        <v>494</v>
      </c>
      <c r="E9" s="117" t="s">
        <v>489</v>
      </c>
      <c r="F9" s="130">
        <v>12</v>
      </c>
    </row>
    <row r="10" spans="2:6" ht="48" thickBot="1" x14ac:dyDescent="0.3">
      <c r="B10" s="131">
        <f t="shared" si="0"/>
        <v>5</v>
      </c>
      <c r="C10" s="132" t="s">
        <v>495</v>
      </c>
      <c r="D10" s="133" t="s">
        <v>494</v>
      </c>
      <c r="E10" s="133" t="s">
        <v>489</v>
      </c>
      <c r="F10" s="134">
        <v>12</v>
      </c>
    </row>
    <row r="11" spans="2:6" ht="16.5" thickBot="1" x14ac:dyDescent="0.3">
      <c r="B11" s="125"/>
      <c r="C11" s="126"/>
      <c r="D11" s="127"/>
      <c r="E11" s="127"/>
      <c r="F11" s="127"/>
    </row>
    <row r="12" spans="2:6" ht="15.75" x14ac:dyDescent="0.25">
      <c r="B12" s="516" t="s">
        <v>473</v>
      </c>
      <c r="C12" s="517"/>
      <c r="D12" s="517"/>
      <c r="E12" s="517"/>
      <c r="F12" s="518"/>
    </row>
    <row r="13" spans="2:6" ht="47.25" x14ac:dyDescent="0.25">
      <c r="B13" s="128" t="s">
        <v>462</v>
      </c>
      <c r="C13" s="113" t="s">
        <v>381</v>
      </c>
      <c r="D13" s="113" t="s">
        <v>484</v>
      </c>
      <c r="E13" s="113" t="s">
        <v>485</v>
      </c>
      <c r="F13" s="129" t="s">
        <v>486</v>
      </c>
    </row>
    <row r="14" spans="2:6" ht="47.25" x14ac:dyDescent="0.25">
      <c r="B14" s="128">
        <v>1</v>
      </c>
      <c r="C14" s="116" t="s">
        <v>496</v>
      </c>
      <c r="D14" s="117" t="s">
        <v>488</v>
      </c>
      <c r="E14" s="117" t="s">
        <v>489</v>
      </c>
      <c r="F14" s="130">
        <v>1</v>
      </c>
    </row>
    <row r="15" spans="2:6" ht="31.5" x14ac:dyDescent="0.25">
      <c r="B15" s="128">
        <f>B14+1</f>
        <v>2</v>
      </c>
      <c r="C15" s="116" t="s">
        <v>490</v>
      </c>
      <c r="D15" s="117" t="s">
        <v>488</v>
      </c>
      <c r="E15" s="117" t="s">
        <v>489</v>
      </c>
      <c r="F15" s="130">
        <v>1</v>
      </c>
    </row>
    <row r="16" spans="2:6" ht="47.25" x14ac:dyDescent="0.25">
      <c r="B16" s="128">
        <f t="shared" ref="B16:B18" si="1">B15+1</f>
        <v>3</v>
      </c>
      <c r="C16" s="116" t="s">
        <v>491</v>
      </c>
      <c r="D16" s="117" t="s">
        <v>492</v>
      </c>
      <c r="E16" s="117" t="s">
        <v>489</v>
      </c>
      <c r="F16" s="130">
        <v>2</v>
      </c>
    </row>
    <row r="17" spans="2:6" ht="31.5" x14ac:dyDescent="0.25">
      <c r="B17" s="128">
        <f t="shared" si="1"/>
        <v>4</v>
      </c>
      <c r="C17" s="116" t="s">
        <v>493</v>
      </c>
      <c r="D17" s="117" t="s">
        <v>494</v>
      </c>
      <c r="E17" s="117" t="s">
        <v>489</v>
      </c>
      <c r="F17" s="130">
        <v>12</v>
      </c>
    </row>
    <row r="18" spans="2:6" ht="48" thickBot="1" x14ac:dyDescent="0.3">
      <c r="B18" s="131">
        <f t="shared" si="1"/>
        <v>5</v>
      </c>
      <c r="C18" s="132" t="s">
        <v>495</v>
      </c>
      <c r="D18" s="133" t="s">
        <v>494</v>
      </c>
      <c r="E18" s="133" t="s">
        <v>489</v>
      </c>
      <c r="F18" s="134">
        <v>12</v>
      </c>
    </row>
    <row r="19" spans="2:6" ht="16.5" thickBot="1" x14ac:dyDescent="0.3">
      <c r="B19" s="123"/>
      <c r="C19" s="124"/>
      <c r="D19" s="124"/>
      <c r="E19" s="124"/>
      <c r="F19" s="124"/>
    </row>
    <row r="20" spans="2:6" ht="15.75" x14ac:dyDescent="0.25">
      <c r="B20" s="516" t="s">
        <v>512</v>
      </c>
      <c r="C20" s="517"/>
      <c r="D20" s="517"/>
      <c r="E20" s="517"/>
      <c r="F20" s="518"/>
    </row>
    <row r="21" spans="2:6" ht="47.25" x14ac:dyDescent="0.25">
      <c r="B21" s="128" t="s">
        <v>462</v>
      </c>
      <c r="C21" s="113" t="s">
        <v>381</v>
      </c>
      <c r="D21" s="113" t="s">
        <v>484</v>
      </c>
      <c r="E21" s="113" t="s">
        <v>485</v>
      </c>
      <c r="F21" s="129" t="s">
        <v>486</v>
      </c>
    </row>
    <row r="22" spans="2:6" ht="47.25" x14ac:dyDescent="0.25">
      <c r="B22" s="128">
        <v>1</v>
      </c>
      <c r="C22" s="116" t="s">
        <v>496</v>
      </c>
      <c r="D22" s="117" t="s">
        <v>488</v>
      </c>
      <c r="E22" s="117" t="s">
        <v>489</v>
      </c>
      <c r="F22" s="130">
        <v>1</v>
      </c>
    </row>
    <row r="23" spans="2:6" ht="31.5" x14ac:dyDescent="0.25">
      <c r="B23" s="128">
        <f>B22+1</f>
        <v>2</v>
      </c>
      <c r="C23" s="116" t="s">
        <v>490</v>
      </c>
      <c r="D23" s="117" t="s">
        <v>488</v>
      </c>
      <c r="E23" s="117" t="s">
        <v>489</v>
      </c>
      <c r="F23" s="130">
        <v>1</v>
      </c>
    </row>
    <row r="24" spans="2:6" ht="47.25" x14ac:dyDescent="0.25">
      <c r="B24" s="128">
        <f t="shared" ref="B24:B29" si="2">B23+1</f>
        <v>3</v>
      </c>
      <c r="C24" s="116" t="s">
        <v>491</v>
      </c>
      <c r="D24" s="117" t="s">
        <v>492</v>
      </c>
      <c r="E24" s="117" t="s">
        <v>489</v>
      </c>
      <c r="F24" s="130">
        <v>2</v>
      </c>
    </row>
    <row r="25" spans="2:6" ht="31.5" x14ac:dyDescent="0.25">
      <c r="B25" s="128">
        <f t="shared" si="2"/>
        <v>4</v>
      </c>
      <c r="C25" s="116" t="s">
        <v>493</v>
      </c>
      <c r="D25" s="117" t="s">
        <v>494</v>
      </c>
      <c r="E25" s="117" t="s">
        <v>489</v>
      </c>
      <c r="F25" s="130">
        <v>2</v>
      </c>
    </row>
    <row r="26" spans="2:6" ht="47.25" x14ac:dyDescent="0.25">
      <c r="B26" s="128">
        <f t="shared" si="2"/>
        <v>5</v>
      </c>
      <c r="C26" s="116" t="s">
        <v>495</v>
      </c>
      <c r="D26" s="117" t="s">
        <v>494</v>
      </c>
      <c r="E26" s="117" t="s">
        <v>489</v>
      </c>
      <c r="F26" s="130">
        <v>12</v>
      </c>
    </row>
    <row r="27" spans="2:6" ht="31.5" x14ac:dyDescent="0.25">
      <c r="B27" s="128">
        <f t="shared" si="2"/>
        <v>6</v>
      </c>
      <c r="C27" s="116" t="s">
        <v>497</v>
      </c>
      <c r="D27" s="117" t="s">
        <v>488</v>
      </c>
      <c r="E27" s="117" t="s">
        <v>468</v>
      </c>
      <c r="F27" s="130">
        <v>1</v>
      </c>
    </row>
    <row r="28" spans="2:6" ht="47.25" x14ac:dyDescent="0.25">
      <c r="B28" s="128">
        <f t="shared" si="2"/>
        <v>7</v>
      </c>
      <c r="C28" s="116" t="s">
        <v>498</v>
      </c>
      <c r="D28" s="117" t="s">
        <v>492</v>
      </c>
      <c r="E28" s="117" t="s">
        <v>468</v>
      </c>
      <c r="F28" s="130">
        <v>2</v>
      </c>
    </row>
    <row r="29" spans="2:6" ht="63.75" thickBot="1" x14ac:dyDescent="0.3">
      <c r="B29" s="131">
        <f t="shared" si="2"/>
        <v>8</v>
      </c>
      <c r="C29" s="132" t="s">
        <v>499</v>
      </c>
      <c r="D29" s="133" t="s">
        <v>492</v>
      </c>
      <c r="E29" s="133" t="s">
        <v>468</v>
      </c>
      <c r="F29" s="134">
        <v>2</v>
      </c>
    </row>
    <row r="30" spans="2:6" ht="16.5" thickBot="1" x14ac:dyDescent="0.3">
      <c r="B30" s="123"/>
      <c r="C30" s="124"/>
      <c r="D30" s="124"/>
      <c r="E30" s="124"/>
      <c r="F30" s="124"/>
    </row>
    <row r="31" spans="2:6" ht="15.75" x14ac:dyDescent="0.25">
      <c r="B31" s="516" t="s">
        <v>513</v>
      </c>
      <c r="C31" s="517"/>
      <c r="D31" s="517"/>
      <c r="E31" s="517"/>
      <c r="F31" s="518"/>
    </row>
    <row r="32" spans="2:6" ht="47.25" x14ac:dyDescent="0.25">
      <c r="B32" s="128" t="s">
        <v>462</v>
      </c>
      <c r="C32" s="113" t="s">
        <v>381</v>
      </c>
      <c r="D32" s="113" t="s">
        <v>484</v>
      </c>
      <c r="E32" s="113" t="s">
        <v>485</v>
      </c>
      <c r="F32" s="129" t="s">
        <v>486</v>
      </c>
    </row>
    <row r="33" spans="2:6" ht="47.25" x14ac:dyDescent="0.25">
      <c r="B33" s="128">
        <v>1</v>
      </c>
      <c r="C33" s="116" t="s">
        <v>496</v>
      </c>
      <c r="D33" s="117" t="s">
        <v>488</v>
      </c>
      <c r="E33" s="117" t="s">
        <v>489</v>
      </c>
      <c r="F33" s="130">
        <v>1</v>
      </c>
    </row>
    <row r="34" spans="2:6" ht="31.5" x14ac:dyDescent="0.25">
      <c r="B34" s="128">
        <f>B33+1</f>
        <v>2</v>
      </c>
      <c r="C34" s="116" t="s">
        <v>490</v>
      </c>
      <c r="D34" s="117" t="s">
        <v>488</v>
      </c>
      <c r="E34" s="117" t="s">
        <v>489</v>
      </c>
      <c r="F34" s="130">
        <v>1</v>
      </c>
    </row>
    <row r="35" spans="2:6" ht="47.25" x14ac:dyDescent="0.25">
      <c r="B35" s="128">
        <f t="shared" ref="B35:B43" si="3">B34+1</f>
        <v>3</v>
      </c>
      <c r="C35" s="116" t="s">
        <v>491</v>
      </c>
      <c r="D35" s="117" t="s">
        <v>492</v>
      </c>
      <c r="E35" s="117" t="s">
        <v>489</v>
      </c>
      <c r="F35" s="130">
        <v>2</v>
      </c>
    </row>
    <row r="36" spans="2:6" ht="31.5" x14ac:dyDescent="0.25">
      <c r="B36" s="128">
        <f t="shared" si="3"/>
        <v>4</v>
      </c>
      <c r="C36" s="116" t="s">
        <v>493</v>
      </c>
      <c r="D36" s="117" t="s">
        <v>494</v>
      </c>
      <c r="E36" s="117" t="s">
        <v>489</v>
      </c>
      <c r="F36" s="130">
        <v>12</v>
      </c>
    </row>
    <row r="37" spans="2:6" ht="47.25" x14ac:dyDescent="0.25">
      <c r="B37" s="128">
        <f t="shared" si="3"/>
        <v>5</v>
      </c>
      <c r="C37" s="116" t="s">
        <v>495</v>
      </c>
      <c r="D37" s="117" t="s">
        <v>494</v>
      </c>
      <c r="E37" s="117" t="s">
        <v>489</v>
      </c>
      <c r="F37" s="130">
        <v>12</v>
      </c>
    </row>
    <row r="38" spans="2:6" ht="31.5" x14ac:dyDescent="0.25">
      <c r="B38" s="128">
        <f t="shared" si="3"/>
        <v>6</v>
      </c>
      <c r="C38" s="116" t="s">
        <v>500</v>
      </c>
      <c r="D38" s="117" t="s">
        <v>494</v>
      </c>
      <c r="E38" s="117" t="s">
        <v>468</v>
      </c>
      <c r="F38" s="130">
        <v>12</v>
      </c>
    </row>
    <row r="39" spans="2:6" ht="47.25" x14ac:dyDescent="0.25">
      <c r="B39" s="128">
        <f t="shared" si="3"/>
        <v>7</v>
      </c>
      <c r="C39" s="116" t="s">
        <v>498</v>
      </c>
      <c r="D39" s="117" t="s">
        <v>492</v>
      </c>
      <c r="E39" s="117" t="s">
        <v>468</v>
      </c>
      <c r="F39" s="130">
        <v>2</v>
      </c>
    </row>
    <row r="40" spans="2:6" ht="63" x14ac:dyDescent="0.25">
      <c r="B40" s="128">
        <f t="shared" si="3"/>
        <v>8</v>
      </c>
      <c r="C40" s="116" t="s">
        <v>499</v>
      </c>
      <c r="D40" s="117" t="s">
        <v>492</v>
      </c>
      <c r="E40" s="117" t="s">
        <v>468</v>
      </c>
      <c r="F40" s="130">
        <v>2</v>
      </c>
    </row>
    <row r="41" spans="2:6" ht="47.25" x14ac:dyDescent="0.25">
      <c r="B41" s="128">
        <f t="shared" si="3"/>
        <v>9</v>
      </c>
      <c r="C41" s="116" t="s">
        <v>501</v>
      </c>
      <c r="D41" s="117" t="s">
        <v>488</v>
      </c>
      <c r="E41" s="117" t="s">
        <v>489</v>
      </c>
      <c r="F41" s="130">
        <v>1</v>
      </c>
    </row>
    <row r="42" spans="2:6" ht="31.5" x14ac:dyDescent="0.25">
      <c r="B42" s="128">
        <f t="shared" si="3"/>
        <v>10</v>
      </c>
      <c r="C42" s="116" t="s">
        <v>502</v>
      </c>
      <c r="D42" s="117" t="s">
        <v>492</v>
      </c>
      <c r="E42" s="117" t="s">
        <v>503</v>
      </c>
      <c r="F42" s="130">
        <v>2</v>
      </c>
    </row>
    <row r="43" spans="2:6" ht="16.5" thickBot="1" x14ac:dyDescent="0.3">
      <c r="B43" s="131">
        <f t="shared" si="3"/>
        <v>11</v>
      </c>
      <c r="C43" s="132" t="s">
        <v>504</v>
      </c>
      <c r="D43" s="133" t="s">
        <v>505</v>
      </c>
      <c r="E43" s="133" t="s">
        <v>489</v>
      </c>
      <c r="F43" s="134">
        <v>4</v>
      </c>
    </row>
    <row r="44" spans="2:6" ht="16.5" thickBot="1" x14ac:dyDescent="0.3">
      <c r="B44" s="123"/>
      <c r="C44" s="124"/>
      <c r="D44" s="124"/>
      <c r="E44" s="124"/>
      <c r="F44" s="124"/>
    </row>
    <row r="45" spans="2:6" ht="15.75" x14ac:dyDescent="0.25">
      <c r="B45" s="516" t="s">
        <v>515</v>
      </c>
      <c r="C45" s="517"/>
      <c r="D45" s="517"/>
      <c r="E45" s="517"/>
      <c r="F45" s="518"/>
    </row>
    <row r="46" spans="2:6" ht="47.25" x14ac:dyDescent="0.25">
      <c r="B46" s="128" t="s">
        <v>462</v>
      </c>
      <c r="C46" s="113" t="s">
        <v>381</v>
      </c>
      <c r="D46" s="113" t="s">
        <v>484</v>
      </c>
      <c r="E46" s="113" t="s">
        <v>485</v>
      </c>
      <c r="F46" s="129" t="s">
        <v>486</v>
      </c>
    </row>
    <row r="47" spans="2:6" ht="47.25" x14ac:dyDescent="0.25">
      <c r="B47" s="135">
        <v>1</v>
      </c>
      <c r="C47" s="116" t="s">
        <v>496</v>
      </c>
      <c r="D47" s="117" t="s">
        <v>488</v>
      </c>
      <c r="E47" s="117" t="s">
        <v>489</v>
      </c>
      <c r="F47" s="130">
        <v>1</v>
      </c>
    </row>
    <row r="48" spans="2:6" ht="31.5" x14ac:dyDescent="0.25">
      <c r="B48" s="135">
        <f>B47+1</f>
        <v>2</v>
      </c>
      <c r="C48" s="116" t="s">
        <v>490</v>
      </c>
      <c r="D48" s="117" t="s">
        <v>488</v>
      </c>
      <c r="E48" s="117" t="s">
        <v>489</v>
      </c>
      <c r="F48" s="130">
        <v>1</v>
      </c>
    </row>
    <row r="49" spans="2:6" ht="47.25" x14ac:dyDescent="0.25">
      <c r="B49" s="135">
        <f t="shared" ref="B49:B56" si="4">B48+1</f>
        <v>3</v>
      </c>
      <c r="C49" s="116" t="s">
        <v>491</v>
      </c>
      <c r="D49" s="117" t="s">
        <v>492</v>
      </c>
      <c r="E49" s="117" t="s">
        <v>489</v>
      </c>
      <c r="F49" s="130">
        <v>2</v>
      </c>
    </row>
    <row r="50" spans="2:6" ht="31.5" x14ac:dyDescent="0.25">
      <c r="B50" s="135">
        <f t="shared" si="4"/>
        <v>4</v>
      </c>
      <c r="C50" s="116" t="s">
        <v>493</v>
      </c>
      <c r="D50" s="117" t="s">
        <v>494</v>
      </c>
      <c r="E50" s="117" t="s">
        <v>489</v>
      </c>
      <c r="F50" s="130">
        <v>12</v>
      </c>
    </row>
    <row r="51" spans="2:6" ht="47.25" x14ac:dyDescent="0.25">
      <c r="B51" s="135">
        <f t="shared" si="4"/>
        <v>5</v>
      </c>
      <c r="C51" s="116" t="s">
        <v>495</v>
      </c>
      <c r="D51" s="117" t="s">
        <v>494</v>
      </c>
      <c r="E51" s="117" t="s">
        <v>489</v>
      </c>
      <c r="F51" s="130">
        <v>12</v>
      </c>
    </row>
    <row r="52" spans="2:6" ht="31.5" x14ac:dyDescent="0.25">
      <c r="B52" s="135">
        <f t="shared" si="4"/>
        <v>6</v>
      </c>
      <c r="C52" s="116" t="s">
        <v>500</v>
      </c>
      <c r="D52" s="117" t="s">
        <v>494</v>
      </c>
      <c r="E52" s="117" t="s">
        <v>468</v>
      </c>
      <c r="F52" s="130">
        <v>12</v>
      </c>
    </row>
    <row r="53" spans="2:6" ht="47.25" x14ac:dyDescent="0.25">
      <c r="B53" s="135">
        <f t="shared" si="4"/>
        <v>7</v>
      </c>
      <c r="C53" s="116" t="s">
        <v>498</v>
      </c>
      <c r="D53" s="117" t="s">
        <v>492</v>
      </c>
      <c r="E53" s="117" t="s">
        <v>468</v>
      </c>
      <c r="F53" s="130">
        <v>2</v>
      </c>
    </row>
    <row r="54" spans="2:6" ht="63" x14ac:dyDescent="0.25">
      <c r="B54" s="135">
        <f t="shared" si="4"/>
        <v>8</v>
      </c>
      <c r="C54" s="116" t="s">
        <v>499</v>
      </c>
      <c r="D54" s="117" t="s">
        <v>492</v>
      </c>
      <c r="E54" s="117" t="s">
        <v>468</v>
      </c>
      <c r="F54" s="130">
        <v>2</v>
      </c>
    </row>
    <row r="55" spans="2:6" ht="47.25" x14ac:dyDescent="0.25">
      <c r="B55" s="135">
        <f t="shared" si="4"/>
        <v>9</v>
      </c>
      <c r="C55" s="116" t="s">
        <v>501</v>
      </c>
      <c r="D55" s="117" t="s">
        <v>488</v>
      </c>
      <c r="E55" s="117" t="s">
        <v>489</v>
      </c>
      <c r="F55" s="130">
        <v>1</v>
      </c>
    </row>
    <row r="56" spans="2:6" ht="48" thickBot="1" x14ac:dyDescent="0.3">
      <c r="B56" s="136">
        <f t="shared" si="4"/>
        <v>10</v>
      </c>
      <c r="C56" s="132" t="s">
        <v>506</v>
      </c>
      <c r="D56" s="133" t="s">
        <v>507</v>
      </c>
      <c r="E56" s="133" t="s">
        <v>489</v>
      </c>
      <c r="F56" s="134">
        <v>1</v>
      </c>
    </row>
    <row r="57" spans="2:6" ht="16.5" thickBot="1" x14ac:dyDescent="0.3">
      <c r="B57" s="111"/>
      <c r="C57" s="110"/>
      <c r="D57" s="110"/>
      <c r="E57" s="110"/>
      <c r="F57" s="110"/>
    </row>
    <row r="58" spans="2:6" ht="15.75" x14ac:dyDescent="0.25">
      <c r="B58" s="516" t="s">
        <v>514</v>
      </c>
      <c r="C58" s="517"/>
      <c r="D58" s="517"/>
      <c r="E58" s="517"/>
      <c r="F58" s="518"/>
    </row>
    <row r="59" spans="2:6" ht="47.25" x14ac:dyDescent="0.25">
      <c r="B59" s="112" t="s">
        <v>462</v>
      </c>
      <c r="C59" s="113" t="s">
        <v>381</v>
      </c>
      <c r="D59" s="113" t="s">
        <v>484</v>
      </c>
      <c r="E59" s="113" t="s">
        <v>485</v>
      </c>
      <c r="F59" s="114" t="s">
        <v>486</v>
      </c>
    </row>
    <row r="60" spans="2:6" ht="47.25" x14ac:dyDescent="0.25">
      <c r="B60" s="115">
        <v>1</v>
      </c>
      <c r="C60" s="116" t="s">
        <v>496</v>
      </c>
      <c r="D60" s="117" t="s">
        <v>488</v>
      </c>
      <c r="E60" s="117" t="s">
        <v>489</v>
      </c>
      <c r="F60" s="118">
        <v>1</v>
      </c>
    </row>
    <row r="61" spans="2:6" ht="31.5" x14ac:dyDescent="0.25">
      <c r="B61" s="112">
        <f>B60+1</f>
        <v>2</v>
      </c>
      <c r="C61" s="116" t="s">
        <v>490</v>
      </c>
      <c r="D61" s="117" t="s">
        <v>488</v>
      </c>
      <c r="E61" s="117" t="s">
        <v>489</v>
      </c>
      <c r="F61" s="118">
        <v>1</v>
      </c>
    </row>
    <row r="62" spans="2:6" ht="47.25" x14ac:dyDescent="0.25">
      <c r="B62" s="112">
        <f t="shared" ref="B62:B69" si="5">B61+1</f>
        <v>3</v>
      </c>
      <c r="C62" s="116" t="s">
        <v>491</v>
      </c>
      <c r="D62" s="117" t="s">
        <v>492</v>
      </c>
      <c r="E62" s="117" t="s">
        <v>489</v>
      </c>
      <c r="F62" s="118">
        <v>2</v>
      </c>
    </row>
    <row r="63" spans="2:6" ht="31.5" x14ac:dyDescent="0.25">
      <c r="B63" s="112">
        <f t="shared" si="5"/>
        <v>4</v>
      </c>
      <c r="C63" s="116" t="s">
        <v>493</v>
      </c>
      <c r="D63" s="117" t="s">
        <v>494</v>
      </c>
      <c r="E63" s="117" t="s">
        <v>489</v>
      </c>
      <c r="F63" s="118">
        <v>12</v>
      </c>
    </row>
    <row r="64" spans="2:6" ht="47.25" x14ac:dyDescent="0.25">
      <c r="B64" s="112">
        <f t="shared" si="5"/>
        <v>5</v>
      </c>
      <c r="C64" s="116" t="s">
        <v>495</v>
      </c>
      <c r="D64" s="117" t="s">
        <v>494</v>
      </c>
      <c r="E64" s="117" t="s">
        <v>489</v>
      </c>
      <c r="F64" s="118">
        <v>12</v>
      </c>
    </row>
    <row r="65" spans="2:6" ht="31.5" x14ac:dyDescent="0.25">
      <c r="B65" s="112">
        <f t="shared" si="5"/>
        <v>6</v>
      </c>
      <c r="C65" s="116" t="s">
        <v>500</v>
      </c>
      <c r="D65" s="117" t="s">
        <v>494</v>
      </c>
      <c r="E65" s="117" t="s">
        <v>468</v>
      </c>
      <c r="F65" s="118">
        <v>12</v>
      </c>
    </row>
    <row r="66" spans="2:6" ht="47.25" x14ac:dyDescent="0.25">
      <c r="B66" s="112">
        <f t="shared" si="5"/>
        <v>7</v>
      </c>
      <c r="C66" s="116" t="s">
        <v>498</v>
      </c>
      <c r="D66" s="117" t="s">
        <v>492</v>
      </c>
      <c r="E66" s="117" t="s">
        <v>468</v>
      </c>
      <c r="F66" s="118">
        <v>2</v>
      </c>
    </row>
    <row r="67" spans="2:6" ht="63" x14ac:dyDescent="0.25">
      <c r="B67" s="112">
        <f t="shared" si="5"/>
        <v>8</v>
      </c>
      <c r="C67" s="116" t="s">
        <v>499</v>
      </c>
      <c r="D67" s="117" t="s">
        <v>492</v>
      </c>
      <c r="E67" s="117" t="s">
        <v>468</v>
      </c>
      <c r="F67" s="118">
        <v>2</v>
      </c>
    </row>
    <row r="68" spans="2:6" ht="47.25" x14ac:dyDescent="0.25">
      <c r="B68" s="112">
        <f t="shared" si="5"/>
        <v>9</v>
      </c>
      <c r="C68" s="116" t="s">
        <v>501</v>
      </c>
      <c r="D68" s="117" t="s">
        <v>488</v>
      </c>
      <c r="E68" s="117" t="s">
        <v>489</v>
      </c>
      <c r="F68" s="118">
        <v>1</v>
      </c>
    </row>
    <row r="69" spans="2:6" ht="48" thickBot="1" x14ac:dyDescent="0.3">
      <c r="B69" s="119">
        <f t="shared" si="5"/>
        <v>10</v>
      </c>
      <c r="C69" s="120" t="s">
        <v>506</v>
      </c>
      <c r="D69" s="121" t="s">
        <v>507</v>
      </c>
      <c r="E69" s="121" t="s">
        <v>489</v>
      </c>
      <c r="F69" s="122">
        <v>1</v>
      </c>
    </row>
    <row r="70" spans="2:6" x14ac:dyDescent="0.25">
      <c r="B70" s="520"/>
      <c r="C70" s="520"/>
      <c r="D70" s="520"/>
      <c r="E70" s="520"/>
      <c r="F70" s="520"/>
    </row>
    <row r="71" spans="2:6" ht="31.5" customHeight="1" x14ac:dyDescent="0.25">
      <c r="B71" s="515" t="s">
        <v>508</v>
      </c>
      <c r="C71" s="515"/>
      <c r="D71" s="515"/>
      <c r="E71" s="515"/>
      <c r="F71" s="515"/>
    </row>
    <row r="72" spans="2:6" ht="31.5" customHeight="1" x14ac:dyDescent="0.25">
      <c r="B72" s="515" t="s">
        <v>509</v>
      </c>
      <c r="C72" s="515"/>
      <c r="D72" s="515"/>
      <c r="E72" s="515"/>
      <c r="F72" s="515"/>
    </row>
    <row r="73" spans="2:6" ht="63" customHeight="1" x14ac:dyDescent="0.25">
      <c r="B73" s="515" t="s">
        <v>510</v>
      </c>
      <c r="C73" s="515"/>
      <c r="D73" s="515"/>
      <c r="E73" s="515"/>
      <c r="F73" s="515"/>
    </row>
    <row r="74" spans="2:6" ht="15.75" x14ac:dyDescent="0.25">
      <c r="B74" s="111"/>
      <c r="C74" s="110"/>
      <c r="D74" s="110"/>
      <c r="E74" s="110"/>
      <c r="F74" s="110"/>
    </row>
    <row r="75" spans="2:6" ht="15.75" x14ac:dyDescent="0.25">
      <c r="B75" s="111"/>
      <c r="C75" s="110"/>
      <c r="D75" s="110"/>
      <c r="E75" s="110"/>
      <c r="F75" s="110"/>
    </row>
    <row r="76" spans="2:6" ht="15.75" x14ac:dyDescent="0.25">
      <c r="B76" s="111"/>
      <c r="C76" s="110"/>
      <c r="D76" s="110"/>
      <c r="E76" s="110"/>
      <c r="F76" s="110"/>
    </row>
    <row r="77" spans="2:6" ht="15.75" x14ac:dyDescent="0.25">
      <c r="B77" s="111"/>
      <c r="C77" s="110"/>
      <c r="D77" s="110"/>
      <c r="E77" s="110"/>
      <c r="F77" s="110"/>
    </row>
    <row r="78" spans="2:6" ht="15.75" x14ac:dyDescent="0.25">
      <c r="B78" s="111"/>
      <c r="C78" s="110"/>
      <c r="D78" s="110"/>
      <c r="E78" s="110"/>
      <c r="F78" s="110"/>
    </row>
    <row r="79" spans="2:6" ht="15.75" x14ac:dyDescent="0.25">
      <c r="B79" s="111"/>
      <c r="C79" s="110"/>
      <c r="D79" s="110"/>
      <c r="E79" s="110"/>
      <c r="F79" s="110"/>
    </row>
    <row r="80" spans="2:6" ht="15.75" x14ac:dyDescent="0.25">
      <c r="B80" s="111"/>
      <c r="C80" s="110"/>
      <c r="D80" s="110"/>
      <c r="E80" s="110"/>
      <c r="F80" s="110"/>
    </row>
    <row r="81" spans="2:6" ht="15.75" x14ac:dyDescent="0.25">
      <c r="B81" s="111"/>
      <c r="C81" s="110"/>
      <c r="D81" s="110"/>
      <c r="E81" s="110"/>
      <c r="F81" s="110"/>
    </row>
    <row r="82" spans="2:6" ht="15.75" x14ac:dyDescent="0.25">
      <c r="B82" s="111"/>
      <c r="C82" s="110"/>
      <c r="D82" s="110"/>
      <c r="E82" s="110"/>
      <c r="F82" s="110"/>
    </row>
    <row r="83" spans="2:6" ht="15.75" x14ac:dyDescent="0.25">
      <c r="B83" s="111"/>
      <c r="C83" s="110"/>
      <c r="D83" s="110"/>
      <c r="E83" s="110"/>
      <c r="F83" s="110"/>
    </row>
    <row r="84" spans="2:6" ht="15.75" x14ac:dyDescent="0.25">
      <c r="B84" s="111"/>
      <c r="C84" s="110"/>
      <c r="D84" s="110"/>
      <c r="E84" s="110"/>
      <c r="F84" s="110"/>
    </row>
    <row r="85" spans="2:6" ht="15.75" x14ac:dyDescent="0.25">
      <c r="B85" s="111"/>
      <c r="C85" s="110"/>
      <c r="D85" s="110"/>
      <c r="E85" s="110"/>
      <c r="F85" s="110"/>
    </row>
    <row r="86" spans="2:6" ht="15.75" x14ac:dyDescent="0.25">
      <c r="B86" s="111"/>
      <c r="C86" s="110"/>
      <c r="D86" s="110"/>
      <c r="E86" s="110"/>
      <c r="F86" s="110"/>
    </row>
    <row r="87" spans="2:6" ht="15.75" x14ac:dyDescent="0.25">
      <c r="B87" s="111"/>
      <c r="C87" s="110"/>
      <c r="D87" s="110"/>
      <c r="E87" s="110"/>
      <c r="F87" s="110"/>
    </row>
    <row r="88" spans="2:6" ht="15.75" x14ac:dyDescent="0.25">
      <c r="B88" s="111"/>
      <c r="C88" s="110"/>
      <c r="D88" s="110"/>
      <c r="E88" s="110"/>
      <c r="F88" s="110"/>
    </row>
    <row r="89" spans="2:6" ht="15.75" x14ac:dyDescent="0.25">
      <c r="B89" s="111"/>
      <c r="C89" s="110"/>
      <c r="D89" s="110"/>
      <c r="E89" s="110"/>
      <c r="F89" s="110"/>
    </row>
    <row r="90" spans="2:6" ht="15.75" x14ac:dyDescent="0.25">
      <c r="B90" s="111"/>
      <c r="C90" s="110"/>
      <c r="D90" s="110"/>
      <c r="E90" s="110"/>
      <c r="F90" s="110"/>
    </row>
    <row r="91" spans="2:6" ht="15.75" x14ac:dyDescent="0.25">
      <c r="B91" s="111"/>
      <c r="C91" s="110"/>
      <c r="D91" s="110"/>
      <c r="E91" s="110"/>
      <c r="F91" s="110"/>
    </row>
    <row r="92" spans="2:6" ht="15.75" x14ac:dyDescent="0.25">
      <c r="B92" s="111"/>
      <c r="C92" s="110"/>
      <c r="D92" s="110"/>
      <c r="E92" s="110"/>
      <c r="F92" s="110"/>
    </row>
    <row r="93" spans="2:6" ht="15.75" x14ac:dyDescent="0.25">
      <c r="B93" s="111"/>
      <c r="C93" s="110"/>
      <c r="D93" s="110"/>
      <c r="E93" s="110"/>
      <c r="F93" s="110"/>
    </row>
    <row r="94" spans="2:6" ht="15.75" x14ac:dyDescent="0.25">
      <c r="B94" s="111"/>
      <c r="C94" s="110"/>
      <c r="D94" s="110"/>
      <c r="E94" s="110"/>
      <c r="F94" s="110"/>
    </row>
    <row r="95" spans="2:6" ht="15.75" x14ac:dyDescent="0.25">
      <c r="B95" s="111"/>
      <c r="C95" s="110"/>
      <c r="D95" s="110"/>
      <c r="E95" s="110"/>
      <c r="F95" s="110"/>
    </row>
    <row r="96" spans="2:6" ht="15.75" x14ac:dyDescent="0.25">
      <c r="B96" s="111"/>
      <c r="C96" s="110"/>
      <c r="D96" s="110"/>
      <c r="E96" s="110"/>
      <c r="F96" s="110"/>
    </row>
    <row r="97" spans="2:6" ht="15.75" x14ac:dyDescent="0.25">
      <c r="B97" s="111"/>
      <c r="C97" s="110"/>
      <c r="D97" s="110"/>
      <c r="E97" s="110"/>
      <c r="F97" s="110"/>
    </row>
    <row r="98" spans="2:6" ht="15.75" x14ac:dyDescent="0.25">
      <c r="B98" s="111"/>
      <c r="C98" s="110"/>
      <c r="D98" s="110"/>
      <c r="E98" s="110"/>
      <c r="F98" s="110"/>
    </row>
    <row r="99" spans="2:6" ht="15.75" x14ac:dyDescent="0.25">
      <c r="B99" s="111"/>
      <c r="C99" s="110"/>
      <c r="D99" s="110"/>
      <c r="E99" s="110"/>
      <c r="F99" s="110"/>
    </row>
    <row r="100" spans="2:6" ht="15.75" x14ac:dyDescent="0.25">
      <c r="B100" s="111"/>
      <c r="C100" s="110"/>
      <c r="D100" s="110"/>
      <c r="E100" s="110"/>
      <c r="F100" s="110"/>
    </row>
    <row r="101" spans="2:6" ht="15.75" x14ac:dyDescent="0.25">
      <c r="B101" s="111"/>
      <c r="C101" s="110"/>
      <c r="D101" s="110"/>
      <c r="E101" s="110"/>
      <c r="F101" s="110"/>
    </row>
    <row r="102" spans="2:6" ht="15.75" x14ac:dyDescent="0.25">
      <c r="B102" s="111"/>
      <c r="C102" s="110"/>
      <c r="D102" s="110"/>
      <c r="E102" s="110"/>
      <c r="F102" s="110"/>
    </row>
    <row r="103" spans="2:6" ht="15.75" x14ac:dyDescent="0.25">
      <c r="B103" s="111"/>
      <c r="C103" s="110"/>
      <c r="D103" s="110"/>
      <c r="E103" s="110"/>
      <c r="F103" s="110"/>
    </row>
    <row r="104" spans="2:6" ht="15.75" x14ac:dyDescent="0.25">
      <c r="B104" s="111"/>
      <c r="C104" s="110"/>
      <c r="D104" s="110"/>
      <c r="E104" s="110"/>
      <c r="F104" s="110"/>
    </row>
    <row r="105" spans="2:6" ht="15.75" x14ac:dyDescent="0.25">
      <c r="B105" s="111"/>
      <c r="C105" s="110"/>
      <c r="D105" s="110"/>
      <c r="E105" s="110"/>
      <c r="F105" s="110"/>
    </row>
    <row r="106" spans="2:6" ht="15.75" x14ac:dyDescent="0.25">
      <c r="B106" s="111"/>
      <c r="C106" s="110"/>
      <c r="D106" s="110"/>
      <c r="E106" s="110"/>
      <c r="F106" s="110"/>
    </row>
    <row r="107" spans="2:6" ht="15.75" x14ac:dyDescent="0.25">
      <c r="B107" s="111"/>
      <c r="C107" s="110"/>
      <c r="D107" s="110"/>
      <c r="E107" s="110"/>
      <c r="F107" s="110"/>
    </row>
    <row r="108" spans="2:6" ht="15.75" x14ac:dyDescent="0.25">
      <c r="B108" s="111"/>
      <c r="C108" s="110"/>
      <c r="D108" s="110"/>
      <c r="E108" s="110"/>
      <c r="F108" s="110"/>
    </row>
    <row r="109" spans="2:6" ht="15.75" x14ac:dyDescent="0.25">
      <c r="B109" s="111"/>
      <c r="C109" s="110"/>
      <c r="D109" s="110"/>
      <c r="E109" s="110"/>
      <c r="F109" s="110"/>
    </row>
    <row r="110" spans="2:6" ht="15.75" x14ac:dyDescent="0.25">
      <c r="B110" s="111"/>
      <c r="C110" s="110"/>
      <c r="D110" s="110"/>
      <c r="E110" s="110"/>
      <c r="F110" s="110"/>
    </row>
    <row r="111" spans="2:6" ht="15.75" x14ac:dyDescent="0.25">
      <c r="B111" s="111"/>
      <c r="C111" s="110"/>
      <c r="D111" s="110"/>
      <c r="E111" s="110"/>
      <c r="F111" s="110"/>
    </row>
    <row r="112" spans="2:6" ht="15.75" x14ac:dyDescent="0.25">
      <c r="B112" s="111"/>
      <c r="C112" s="110"/>
      <c r="D112" s="110"/>
      <c r="E112" s="110"/>
      <c r="F112" s="110"/>
    </row>
    <row r="113" spans="2:6" ht="15.75" x14ac:dyDescent="0.25">
      <c r="B113" s="111"/>
      <c r="C113" s="110"/>
      <c r="D113" s="110"/>
      <c r="E113" s="110"/>
      <c r="F113" s="110"/>
    </row>
  </sheetData>
  <mergeCells count="11">
    <mergeCell ref="B73:F73"/>
    <mergeCell ref="B45:F45"/>
    <mergeCell ref="B20:F20"/>
    <mergeCell ref="B31:F31"/>
    <mergeCell ref="B2:F2"/>
    <mergeCell ref="B12:F12"/>
    <mergeCell ref="B70:F70"/>
    <mergeCell ref="B4:F4"/>
    <mergeCell ref="B71:F71"/>
    <mergeCell ref="B58:F58"/>
    <mergeCell ref="B72:F72"/>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8"/>
  <sheetViews>
    <sheetView topLeftCell="A164" zoomScaleNormal="100" workbookViewId="0">
      <selection activeCell="A4" sqref="A4:C198"/>
    </sheetView>
  </sheetViews>
  <sheetFormatPr defaultRowHeight="15.75" x14ac:dyDescent="0.25"/>
  <cols>
    <col min="1" max="1" width="16.5703125" style="104" bestFit="1" customWidth="1"/>
    <col min="2" max="2" width="58.85546875" style="104" bestFit="1" customWidth="1"/>
    <col min="3" max="3" width="34.140625" style="103" customWidth="1"/>
  </cols>
  <sheetData>
    <row r="1" spans="1:3" ht="15" x14ac:dyDescent="0.25">
      <c r="A1" s="473" t="s">
        <v>0</v>
      </c>
      <c r="B1" s="474"/>
      <c r="C1" s="475"/>
    </row>
    <row r="2" spans="1:3" ht="15" x14ac:dyDescent="0.25">
      <c r="A2" s="476"/>
      <c r="B2" s="477"/>
      <c r="C2" s="478"/>
    </row>
    <row r="3" spans="1:3" x14ac:dyDescent="0.25">
      <c r="A3" s="228"/>
      <c r="B3" s="228"/>
      <c r="C3" s="276"/>
    </row>
    <row r="4" spans="1:3" x14ac:dyDescent="0.25">
      <c r="A4" s="479" t="s">
        <v>1</v>
      </c>
      <c r="B4" s="395"/>
      <c r="C4" s="480"/>
    </row>
    <row r="5" spans="1:3" ht="31.5" x14ac:dyDescent="0.25">
      <c r="A5" s="72" t="s">
        <v>2</v>
      </c>
      <c r="B5" s="72" t="s">
        <v>3</v>
      </c>
      <c r="C5" s="72" t="s">
        <v>4</v>
      </c>
    </row>
    <row r="6" spans="1:3" x14ac:dyDescent="0.25">
      <c r="A6" s="68" t="str">
        <f>'MEM. DE CÁL. - final'!A14</f>
        <v>Servente Prático</v>
      </c>
      <c r="B6" s="68" t="s">
        <v>5</v>
      </c>
      <c r="C6" s="68">
        <f>'MEM. DE CÁL. - final'!C14</f>
        <v>4</v>
      </c>
    </row>
    <row r="7" spans="1:3" x14ac:dyDescent="0.25">
      <c r="A7" s="228"/>
      <c r="B7" s="228"/>
      <c r="C7" s="276"/>
    </row>
    <row r="8" spans="1:3" x14ac:dyDescent="0.25">
      <c r="A8" s="479" t="s">
        <v>6</v>
      </c>
      <c r="B8" s="395"/>
      <c r="C8" s="480"/>
    </row>
    <row r="9" spans="1:3" x14ac:dyDescent="0.25">
      <c r="A9" s="481" t="s">
        <v>7</v>
      </c>
      <c r="B9" s="482"/>
      <c r="C9" s="483"/>
    </row>
    <row r="10" spans="1:3" x14ac:dyDescent="0.25">
      <c r="A10" s="484" t="s">
        <v>8</v>
      </c>
      <c r="B10" s="485"/>
      <c r="C10" s="486"/>
    </row>
    <row r="11" spans="1:3" x14ac:dyDescent="0.25">
      <c r="A11" s="68">
        <v>1</v>
      </c>
      <c r="B11" s="71" t="s">
        <v>9</v>
      </c>
      <c r="C11" s="68" t="str">
        <f>A6</f>
        <v>Servente Prático</v>
      </c>
    </row>
    <row r="12" spans="1:3" x14ac:dyDescent="0.25">
      <c r="A12" s="68">
        <v>2</v>
      </c>
      <c r="B12" s="71" t="s">
        <v>10</v>
      </c>
      <c r="C12" s="68" t="s">
        <v>318</v>
      </c>
    </row>
    <row r="13" spans="1:3" x14ac:dyDescent="0.25">
      <c r="A13" s="68">
        <v>3</v>
      </c>
      <c r="B13" s="71" t="s">
        <v>11</v>
      </c>
      <c r="C13" s="293">
        <f>'MEM. DE CÁL. - final'!B14</f>
        <v>1043.75</v>
      </c>
    </row>
    <row r="14" spans="1:3" x14ac:dyDescent="0.25">
      <c r="A14" s="68">
        <v>4</v>
      </c>
      <c r="B14" s="71" t="s">
        <v>12</v>
      </c>
      <c r="C14" s="68" t="str">
        <f>A6</f>
        <v>Servente Prático</v>
      </c>
    </row>
    <row r="15" spans="1:3" x14ac:dyDescent="0.25">
      <c r="A15" s="68">
        <v>5</v>
      </c>
      <c r="B15" s="71" t="s">
        <v>13</v>
      </c>
      <c r="C15" s="68" t="s">
        <v>527</v>
      </c>
    </row>
    <row r="16" spans="1:3" x14ac:dyDescent="0.25">
      <c r="A16" s="228"/>
      <c r="B16" s="228"/>
      <c r="C16" s="276"/>
    </row>
    <row r="17" spans="1:10" x14ac:dyDescent="0.25">
      <c r="A17" s="487" t="s">
        <v>14</v>
      </c>
      <c r="B17" s="488"/>
      <c r="C17" s="489"/>
    </row>
    <row r="18" spans="1:10" x14ac:dyDescent="0.25">
      <c r="A18" s="72">
        <v>1</v>
      </c>
      <c r="B18" s="294" t="s">
        <v>15</v>
      </c>
      <c r="C18" s="72" t="s">
        <v>16</v>
      </c>
    </row>
    <row r="19" spans="1:10" x14ac:dyDescent="0.25">
      <c r="A19" s="68" t="s">
        <v>17</v>
      </c>
      <c r="B19" s="71" t="s">
        <v>23</v>
      </c>
      <c r="C19" s="295">
        <f>'MEM. DE CÁL. - final'!B92</f>
        <v>1043.75</v>
      </c>
      <c r="H19" s="12"/>
      <c r="I19" s="12"/>
      <c r="J19" s="12"/>
    </row>
    <row r="20" spans="1:10" x14ac:dyDescent="0.25">
      <c r="A20" s="68" t="s">
        <v>18</v>
      </c>
      <c r="B20" s="104" t="s">
        <v>130</v>
      </c>
      <c r="C20" s="295">
        <f>'MEM. DE CÁL. - final'!C92</f>
        <v>0</v>
      </c>
      <c r="H20" s="12"/>
    </row>
    <row r="21" spans="1:10" x14ac:dyDescent="0.25">
      <c r="A21" s="68" t="s">
        <v>19</v>
      </c>
      <c r="B21" s="71" t="s">
        <v>24</v>
      </c>
      <c r="C21" s="295">
        <f>'MEM. DE CÁL. - final'!D92</f>
        <v>0</v>
      </c>
      <c r="H21" s="12"/>
    </row>
    <row r="22" spans="1:10" x14ac:dyDescent="0.25">
      <c r="A22" s="68" t="s">
        <v>20</v>
      </c>
      <c r="B22" s="71" t="s">
        <v>25</v>
      </c>
      <c r="C22" s="295">
        <f>'MEM. DE CÁL. - final'!E92</f>
        <v>0</v>
      </c>
      <c r="H22" s="12"/>
    </row>
    <row r="23" spans="1:10" x14ac:dyDescent="0.25">
      <c r="A23" s="68" t="s">
        <v>21</v>
      </c>
      <c r="B23" s="71" t="s">
        <v>26</v>
      </c>
      <c r="C23" s="295">
        <f>'MEM. DE CÁL. - final'!F92</f>
        <v>0</v>
      </c>
      <c r="H23" s="12"/>
      <c r="I23" s="12"/>
      <c r="J23" s="12"/>
    </row>
    <row r="24" spans="1:10" x14ac:dyDescent="0.25">
      <c r="A24" s="68" t="s">
        <v>22</v>
      </c>
      <c r="B24" s="71" t="s">
        <v>27</v>
      </c>
      <c r="C24" s="295"/>
      <c r="H24" s="12"/>
    </row>
    <row r="25" spans="1:10" x14ac:dyDescent="0.25">
      <c r="A25" s="228"/>
      <c r="B25" s="296" t="s">
        <v>28</v>
      </c>
      <c r="C25" s="297">
        <f>SUM(C19:C24)</f>
        <v>1043.75</v>
      </c>
    </row>
    <row r="26" spans="1:10" x14ac:dyDescent="0.25">
      <c r="A26" s="490" t="s">
        <v>29</v>
      </c>
      <c r="B26" s="491"/>
      <c r="C26" s="492"/>
    </row>
    <row r="27" spans="1:10" ht="31.5" x14ac:dyDescent="0.25">
      <c r="A27" s="68" t="s">
        <v>30</v>
      </c>
      <c r="B27" s="71" t="s">
        <v>32</v>
      </c>
      <c r="C27" s="295">
        <f>'MEM. DE CÁL. - final'!C103</f>
        <v>383.16062499999998</v>
      </c>
    </row>
    <row r="28" spans="1:10" x14ac:dyDescent="0.25">
      <c r="A28" s="490" t="s">
        <v>31</v>
      </c>
      <c r="B28" s="491"/>
      <c r="C28" s="492"/>
    </row>
    <row r="29" spans="1:10" ht="31.5" x14ac:dyDescent="0.25">
      <c r="A29" s="68" t="s">
        <v>30</v>
      </c>
      <c r="B29" s="71" t="s">
        <v>32</v>
      </c>
      <c r="C29" s="295">
        <f>'MEM. DE CÁL. - final'!D103</f>
        <v>322.62312500000002</v>
      </c>
    </row>
    <row r="31" spans="1:10" x14ac:dyDescent="0.25">
      <c r="A31" s="487" t="s">
        <v>33</v>
      </c>
      <c r="B31" s="488"/>
      <c r="C31" s="489"/>
    </row>
    <row r="32" spans="1:10" x14ac:dyDescent="0.25">
      <c r="A32" s="487" t="s">
        <v>34</v>
      </c>
      <c r="B32" s="488"/>
      <c r="C32" s="489"/>
    </row>
    <row r="33" spans="1:3" ht="31.5" x14ac:dyDescent="0.25">
      <c r="A33" s="294" t="s">
        <v>35</v>
      </c>
      <c r="B33" s="72" t="s">
        <v>40</v>
      </c>
      <c r="C33" s="72" t="s">
        <v>45</v>
      </c>
    </row>
    <row r="34" spans="1:3" x14ac:dyDescent="0.25">
      <c r="A34" s="68" t="s">
        <v>17</v>
      </c>
      <c r="B34" s="71" t="s">
        <v>36</v>
      </c>
      <c r="C34" s="295">
        <f>'MEM. DE CÁL. - final'!B177</f>
        <v>86.944374999999994</v>
      </c>
    </row>
    <row r="35" spans="1:3" x14ac:dyDescent="0.25">
      <c r="A35" s="68" t="s">
        <v>18</v>
      </c>
      <c r="B35" s="71" t="s">
        <v>47</v>
      </c>
      <c r="C35" s="295">
        <f>'MEM. DE CÁL. - final'!C177</f>
        <v>126.29375</v>
      </c>
    </row>
    <row r="36" spans="1:3" x14ac:dyDescent="0.25">
      <c r="A36" s="68"/>
      <c r="B36" s="294" t="s">
        <v>28</v>
      </c>
      <c r="C36" s="298">
        <f>SUM(C34:C35)</f>
        <v>213.238125</v>
      </c>
    </row>
    <row r="37" spans="1:3" ht="31.5" x14ac:dyDescent="0.25">
      <c r="A37" s="68" t="s">
        <v>19</v>
      </c>
      <c r="B37" s="71" t="s">
        <v>48</v>
      </c>
      <c r="C37" s="295">
        <f>'MEM. DE CÁL. - final'!E177</f>
        <v>81.621250000000003</v>
      </c>
    </row>
    <row r="38" spans="1:3" x14ac:dyDescent="0.25">
      <c r="A38" s="228"/>
      <c r="B38" s="228"/>
      <c r="C38" s="276"/>
    </row>
    <row r="39" spans="1:3" ht="15.75" customHeight="1" x14ac:dyDescent="0.25">
      <c r="A39" s="487" t="s">
        <v>49</v>
      </c>
      <c r="B39" s="488"/>
      <c r="C39" s="489"/>
    </row>
    <row r="40" spans="1:3" x14ac:dyDescent="0.25">
      <c r="A40" s="479" t="s">
        <v>29</v>
      </c>
      <c r="B40" s="395"/>
      <c r="C40" s="480"/>
    </row>
    <row r="41" spans="1:3" x14ac:dyDescent="0.25">
      <c r="A41" s="72" t="s">
        <v>50</v>
      </c>
      <c r="B41" s="72" t="s">
        <v>51</v>
      </c>
      <c r="C41" s="72" t="s">
        <v>52</v>
      </c>
    </row>
    <row r="42" spans="1:3" x14ac:dyDescent="0.25">
      <c r="A42" s="68" t="s">
        <v>17</v>
      </c>
      <c r="B42" s="71" t="s">
        <v>54</v>
      </c>
      <c r="C42" s="299">
        <f>'MEM. DE CÁL. - final'!G196</f>
        <v>0.2</v>
      </c>
    </row>
    <row r="43" spans="1:3" x14ac:dyDescent="0.25">
      <c r="A43" s="68" t="s">
        <v>18</v>
      </c>
      <c r="B43" s="71" t="s">
        <v>55</v>
      </c>
      <c r="C43" s="299">
        <f>'MEM. DE CÁL. - final'!G198</f>
        <v>2.5000000000000001E-2</v>
      </c>
    </row>
    <row r="44" spans="1:3" x14ac:dyDescent="0.25">
      <c r="A44" s="22" t="s">
        <v>19</v>
      </c>
      <c r="B44" s="300" t="s">
        <v>56</v>
      </c>
      <c r="C44" s="241">
        <f>'MEM. DE CÁL. - final'!G200</f>
        <v>2.9099999999999997E-2</v>
      </c>
    </row>
    <row r="45" spans="1:3" x14ac:dyDescent="0.25">
      <c r="A45" s="68" t="s">
        <v>20</v>
      </c>
      <c r="B45" s="71" t="s">
        <v>57</v>
      </c>
      <c r="C45" s="299">
        <f>'MEM. DE CÁL. - final'!G202</f>
        <v>1.4999999999999999E-2</v>
      </c>
    </row>
    <row r="46" spans="1:3" x14ac:dyDescent="0.25">
      <c r="A46" s="68" t="s">
        <v>21</v>
      </c>
      <c r="B46" s="71" t="s">
        <v>58</v>
      </c>
      <c r="C46" s="299">
        <f>'MEM. DE CÁL. - final'!G204</f>
        <v>0.01</v>
      </c>
    </row>
    <row r="47" spans="1:3" x14ac:dyDescent="0.25">
      <c r="A47" s="68" t="s">
        <v>22</v>
      </c>
      <c r="B47" s="71" t="s">
        <v>59</v>
      </c>
      <c r="C47" s="299">
        <f>'MEM. DE CÁL. - final'!G206</f>
        <v>6.0000000000000001E-3</v>
      </c>
    </row>
    <row r="48" spans="1:3" x14ac:dyDescent="0.25">
      <c r="A48" s="68" t="s">
        <v>30</v>
      </c>
      <c r="B48" s="71" t="s">
        <v>60</v>
      </c>
      <c r="C48" s="299">
        <f>'MEM. DE CÁL. - final'!G208</f>
        <v>2E-3</v>
      </c>
    </row>
    <row r="49" spans="1:3" x14ac:dyDescent="0.25">
      <c r="A49" s="68" t="s">
        <v>53</v>
      </c>
      <c r="B49" s="71" t="s">
        <v>61</v>
      </c>
      <c r="C49" s="299">
        <f>'MEM. DE CÁL. - final'!G210</f>
        <v>0.08</v>
      </c>
    </row>
    <row r="50" spans="1:3" x14ac:dyDescent="0.25">
      <c r="A50" s="228"/>
      <c r="B50" s="294" t="s">
        <v>28</v>
      </c>
      <c r="C50" s="301">
        <f>SUM(C42:C49)</f>
        <v>0.36710000000000004</v>
      </c>
    </row>
    <row r="51" spans="1:3" x14ac:dyDescent="0.25">
      <c r="A51" s="228"/>
      <c r="B51" s="228"/>
      <c r="C51" s="276"/>
    </row>
    <row r="52" spans="1:3" x14ac:dyDescent="0.25">
      <c r="A52" s="487" t="s">
        <v>31</v>
      </c>
      <c r="B52" s="488"/>
      <c r="C52" s="489"/>
    </row>
    <row r="53" spans="1:3" x14ac:dyDescent="0.25">
      <c r="A53" s="72" t="s">
        <v>50</v>
      </c>
      <c r="B53" s="72" t="s">
        <v>51</v>
      </c>
      <c r="C53" s="72" t="s">
        <v>52</v>
      </c>
    </row>
    <row r="54" spans="1:3" x14ac:dyDescent="0.25">
      <c r="A54" s="68" t="s">
        <v>17</v>
      </c>
      <c r="B54" s="71" t="s">
        <v>54</v>
      </c>
      <c r="C54" s="299">
        <f>'MEM. DE CÁL. - final'!G215</f>
        <v>0.2</v>
      </c>
    </row>
    <row r="55" spans="1:3" x14ac:dyDescent="0.25">
      <c r="A55" s="68" t="s">
        <v>18</v>
      </c>
      <c r="B55" s="71" t="s">
        <v>55</v>
      </c>
      <c r="C55" s="299">
        <f>'MEM. DE CÁL. - final'!G217</f>
        <v>0</v>
      </c>
    </row>
    <row r="56" spans="1:3" x14ac:dyDescent="0.25">
      <c r="A56" s="68" t="s">
        <v>19</v>
      </c>
      <c r="B56" s="71" t="s">
        <v>56</v>
      </c>
      <c r="C56" s="299">
        <f>'MEM. DE CÁL. - final'!G219</f>
        <v>2.9099999999999997E-2</v>
      </c>
    </row>
    <row r="57" spans="1:3" x14ac:dyDescent="0.25">
      <c r="A57" s="68" t="s">
        <v>20</v>
      </c>
      <c r="B57" s="71" t="s">
        <v>57</v>
      </c>
      <c r="C57" s="299">
        <f>'MEM. DE CÁL. - final'!G221</f>
        <v>0</v>
      </c>
    </row>
    <row r="58" spans="1:3" x14ac:dyDescent="0.25">
      <c r="A58" s="68" t="s">
        <v>21</v>
      </c>
      <c r="B58" s="71" t="s">
        <v>58</v>
      </c>
      <c r="C58" s="299">
        <f>'MEM. DE CÁL. - final'!G223</f>
        <v>0</v>
      </c>
    </row>
    <row r="59" spans="1:3" x14ac:dyDescent="0.25">
      <c r="A59" s="68" t="s">
        <v>22</v>
      </c>
      <c r="B59" s="71" t="s">
        <v>59</v>
      </c>
      <c r="C59" s="299">
        <f>'MEM. DE CÁL. - final'!G225</f>
        <v>0</v>
      </c>
    </row>
    <row r="60" spans="1:3" x14ac:dyDescent="0.25">
      <c r="A60" s="68" t="s">
        <v>30</v>
      </c>
      <c r="B60" s="71" t="s">
        <v>60</v>
      </c>
      <c r="C60" s="299">
        <f>'MEM. DE CÁL. - final'!G227</f>
        <v>0</v>
      </c>
    </row>
    <row r="61" spans="1:3" x14ac:dyDescent="0.25">
      <c r="A61" s="68" t="s">
        <v>53</v>
      </c>
      <c r="B61" s="71" t="s">
        <v>61</v>
      </c>
      <c r="C61" s="299">
        <f>'MEM. DE CÁL. - final'!G229</f>
        <v>0.08</v>
      </c>
    </row>
    <row r="62" spans="1:3" x14ac:dyDescent="0.25">
      <c r="A62" s="228"/>
      <c r="B62" s="294" t="s">
        <v>28</v>
      </c>
      <c r="C62" s="301">
        <f>SUM(C54:C61)</f>
        <v>0.30909999999999999</v>
      </c>
    </row>
    <row r="63" spans="1:3" x14ac:dyDescent="0.25">
      <c r="A63" s="228"/>
      <c r="B63" s="228"/>
      <c r="C63" s="276"/>
    </row>
    <row r="64" spans="1:3" ht="15.75" customHeight="1" x14ac:dyDescent="0.25">
      <c r="A64" s="487" t="s">
        <v>62</v>
      </c>
      <c r="B64" s="488"/>
      <c r="C64" s="489"/>
    </row>
    <row r="65" spans="1:3" x14ac:dyDescent="0.25">
      <c r="A65" s="72" t="s">
        <v>63</v>
      </c>
      <c r="B65" s="72" t="s">
        <v>64</v>
      </c>
      <c r="C65" s="72" t="s">
        <v>16</v>
      </c>
    </row>
    <row r="66" spans="1:3" x14ac:dyDescent="0.25">
      <c r="A66" s="68" t="s">
        <v>17</v>
      </c>
      <c r="B66" s="71" t="s">
        <v>65</v>
      </c>
      <c r="C66" s="302">
        <f>'MEM. DE CÁL. - final'!B314</f>
        <v>125.48300000000003</v>
      </c>
    </row>
    <row r="67" spans="1:3" x14ac:dyDescent="0.25">
      <c r="A67" s="68" t="s">
        <v>18</v>
      </c>
      <c r="B67" s="71" t="s">
        <v>66</v>
      </c>
      <c r="C67" s="75">
        <f>'MEM. DE CÁL. - final'!C314</f>
        <v>372.13609000000002</v>
      </c>
    </row>
    <row r="68" spans="1:3" x14ac:dyDescent="0.25">
      <c r="A68" s="68" t="s">
        <v>19</v>
      </c>
      <c r="B68" s="71" t="s">
        <v>148</v>
      </c>
      <c r="C68" s="75">
        <f>'MEM. DE CÁL. - final'!D314</f>
        <v>0</v>
      </c>
    </row>
    <row r="69" spans="1:3" x14ac:dyDescent="0.25">
      <c r="A69" s="68" t="s">
        <v>20</v>
      </c>
      <c r="B69" s="71" t="s">
        <v>136</v>
      </c>
      <c r="C69" s="75">
        <f>'MEM. DE CÁL. - final'!E314</f>
        <v>0</v>
      </c>
    </row>
    <row r="70" spans="1:3" x14ac:dyDescent="0.25">
      <c r="A70" s="68" t="s">
        <v>21</v>
      </c>
      <c r="B70" s="71" t="s">
        <v>147</v>
      </c>
      <c r="C70" s="75">
        <f>'MEM. DE CÁL. - final'!F314</f>
        <v>153.75</v>
      </c>
    </row>
    <row r="71" spans="1:3" x14ac:dyDescent="0.25">
      <c r="A71" s="68" t="s">
        <v>22</v>
      </c>
      <c r="B71" s="71" t="s">
        <v>149</v>
      </c>
      <c r="C71" s="75"/>
    </row>
    <row r="72" spans="1:3" x14ac:dyDescent="0.25">
      <c r="A72" s="228"/>
      <c r="B72" s="294" t="s">
        <v>28</v>
      </c>
      <c r="C72" s="298">
        <f>SUM(C66:C71)</f>
        <v>651.36909000000003</v>
      </c>
    </row>
    <row r="73" spans="1:3" x14ac:dyDescent="0.25">
      <c r="A73" s="228"/>
      <c r="B73" s="287"/>
      <c r="C73" s="211"/>
    </row>
    <row r="74" spans="1:3" x14ac:dyDescent="0.25">
      <c r="A74" s="228"/>
      <c r="B74" s="228"/>
      <c r="C74" s="276"/>
    </row>
    <row r="75" spans="1:3" ht="15.75" customHeight="1" x14ac:dyDescent="0.25">
      <c r="A75" s="487" t="s">
        <v>67</v>
      </c>
      <c r="B75" s="488"/>
      <c r="C75" s="489"/>
    </row>
    <row r="76" spans="1:3" x14ac:dyDescent="0.25">
      <c r="A76" s="479" t="s">
        <v>29</v>
      </c>
      <c r="B76" s="395"/>
      <c r="C76" s="480"/>
    </row>
    <row r="77" spans="1:3" ht="31.5" x14ac:dyDescent="0.25">
      <c r="A77" s="294">
        <v>2</v>
      </c>
      <c r="B77" s="294" t="s">
        <v>68</v>
      </c>
      <c r="C77" s="72" t="s">
        <v>16</v>
      </c>
    </row>
    <row r="78" spans="1:3" ht="31.5" x14ac:dyDescent="0.25">
      <c r="A78" s="71" t="s">
        <v>35</v>
      </c>
      <c r="B78" s="69" t="s">
        <v>40</v>
      </c>
      <c r="C78" s="75">
        <f>'MEM. DE CÁL. - final'!B327</f>
        <v>213.238125</v>
      </c>
    </row>
    <row r="79" spans="1:3" x14ac:dyDescent="0.25">
      <c r="A79" s="71" t="s">
        <v>50</v>
      </c>
      <c r="B79" s="69" t="s">
        <v>51</v>
      </c>
      <c r="C79" s="75">
        <f>'MEM. DE CÁL. - final'!C327</f>
        <v>464.78187500000001</v>
      </c>
    </row>
    <row r="80" spans="1:3" x14ac:dyDescent="0.25">
      <c r="A80" s="71" t="s">
        <v>63</v>
      </c>
      <c r="B80" s="69" t="s">
        <v>64</v>
      </c>
      <c r="C80" s="75">
        <f>'MEM. DE CÁL. - final'!D327</f>
        <v>651.36909000000003</v>
      </c>
    </row>
    <row r="81" spans="1:7" x14ac:dyDescent="0.25">
      <c r="A81" s="245"/>
      <c r="B81" s="303" t="s">
        <v>28</v>
      </c>
      <c r="C81" s="304">
        <f>SUM(C78:C80)</f>
        <v>1329.3890900000001</v>
      </c>
    </row>
    <row r="82" spans="1:7" x14ac:dyDescent="0.25">
      <c r="A82" s="245"/>
      <c r="B82" s="29"/>
      <c r="C82" s="16"/>
      <c r="D82" s="9"/>
    </row>
    <row r="83" spans="1:7" x14ac:dyDescent="0.25">
      <c r="A83" s="479" t="s">
        <v>31</v>
      </c>
      <c r="B83" s="395"/>
      <c r="C83" s="480"/>
    </row>
    <row r="84" spans="1:7" ht="31.5" x14ac:dyDescent="0.25">
      <c r="A84" s="305">
        <v>2</v>
      </c>
      <c r="B84" s="294" t="s">
        <v>68</v>
      </c>
      <c r="C84" s="72" t="s">
        <v>16</v>
      </c>
    </row>
    <row r="85" spans="1:7" ht="31.5" x14ac:dyDescent="0.25">
      <c r="A85" s="71" t="s">
        <v>35</v>
      </c>
      <c r="B85" s="69" t="s">
        <v>40</v>
      </c>
      <c r="C85" s="75">
        <f>'MEM. DE CÁL. - final'!B339</f>
        <v>213.238125</v>
      </c>
    </row>
    <row r="86" spans="1:7" x14ac:dyDescent="0.25">
      <c r="A86" s="71" t="s">
        <v>50</v>
      </c>
      <c r="B86" s="69" t="s">
        <v>51</v>
      </c>
      <c r="C86" s="75">
        <f>'MEM. DE CÁL. - final'!C339</f>
        <v>404.24437499999999</v>
      </c>
    </row>
    <row r="87" spans="1:7" x14ac:dyDescent="0.25">
      <c r="A87" s="306" t="s">
        <v>63</v>
      </c>
      <c r="B87" s="69" t="s">
        <v>64</v>
      </c>
      <c r="C87" s="75">
        <f>'MEM. DE CÁL. - final'!D339</f>
        <v>651.36909000000003</v>
      </c>
    </row>
    <row r="88" spans="1:7" x14ac:dyDescent="0.25">
      <c r="A88" s="307"/>
      <c r="B88" s="308" t="s">
        <v>28</v>
      </c>
      <c r="C88" s="304">
        <f>SUM(C85:C87)</f>
        <v>1268.85159</v>
      </c>
    </row>
    <row r="89" spans="1:7" x14ac:dyDescent="0.25">
      <c r="A89" s="228"/>
      <c r="B89" s="228"/>
      <c r="C89" s="276"/>
    </row>
    <row r="90" spans="1:7" x14ac:dyDescent="0.25">
      <c r="A90" s="487" t="s">
        <v>69</v>
      </c>
      <c r="B90" s="488"/>
      <c r="C90" s="489"/>
      <c r="G90" s="9"/>
    </row>
    <row r="91" spans="1:7" x14ac:dyDescent="0.25">
      <c r="A91" s="305">
        <v>3</v>
      </c>
      <c r="B91" s="294" t="s">
        <v>70</v>
      </c>
      <c r="C91" s="72" t="s">
        <v>16</v>
      </c>
    </row>
    <row r="92" spans="1:7" x14ac:dyDescent="0.25">
      <c r="A92" s="68" t="s">
        <v>17</v>
      </c>
      <c r="B92" s="69" t="s">
        <v>71</v>
      </c>
      <c r="C92" s="75">
        <f>'MEM. DE CÁL. - final'!B448</f>
        <v>4.348958333333333</v>
      </c>
    </row>
    <row r="93" spans="1:7" x14ac:dyDescent="0.25">
      <c r="A93" s="68" t="s">
        <v>18</v>
      </c>
      <c r="B93" s="69" t="s">
        <v>72</v>
      </c>
      <c r="C93" s="75">
        <f>'MEM. DE CÁL. - final'!C448</f>
        <v>0.34791666666666665</v>
      </c>
    </row>
    <row r="94" spans="1:7" ht="31.5" x14ac:dyDescent="0.25">
      <c r="A94" s="68" t="s">
        <v>19</v>
      </c>
      <c r="B94" s="69" t="s">
        <v>73</v>
      </c>
      <c r="C94" s="75">
        <f>'MEM. DE CÁL. - final'!D448</f>
        <v>0</v>
      </c>
    </row>
    <row r="95" spans="1:7" x14ac:dyDescent="0.25">
      <c r="A95" s="68" t="s">
        <v>20</v>
      </c>
      <c r="B95" s="69" t="s">
        <v>74</v>
      </c>
      <c r="C95" s="75">
        <f>'MEM. DE CÁL. - final'!E448</f>
        <v>20.295138888888886</v>
      </c>
    </row>
    <row r="96" spans="1:7" x14ac:dyDescent="0.25">
      <c r="A96" s="484" t="s">
        <v>29</v>
      </c>
      <c r="B96" s="485"/>
      <c r="C96" s="486"/>
    </row>
    <row r="97" spans="1:3" ht="31.5" x14ac:dyDescent="0.25">
      <c r="A97" s="68" t="s">
        <v>21</v>
      </c>
      <c r="B97" s="71" t="s">
        <v>75</v>
      </c>
      <c r="C97" s="295">
        <f>'MEM. DE CÁL. - final'!F448</f>
        <v>7.45034548611111</v>
      </c>
    </row>
    <row r="98" spans="1:3" x14ac:dyDescent="0.25">
      <c r="A98" s="484" t="s">
        <v>31</v>
      </c>
      <c r="B98" s="485"/>
      <c r="C98" s="486"/>
    </row>
    <row r="99" spans="1:3" ht="31.5" x14ac:dyDescent="0.25">
      <c r="A99" s="68" t="s">
        <v>21</v>
      </c>
      <c r="B99" s="71" t="s">
        <v>75</v>
      </c>
      <c r="C99" s="295">
        <f>'MEM. DE CÁL. - final'!G448</f>
        <v>6.2732274305555551</v>
      </c>
    </row>
    <row r="100" spans="1:3" ht="31.5" x14ac:dyDescent="0.25">
      <c r="A100" s="68" t="s">
        <v>22</v>
      </c>
      <c r="B100" s="69" t="s">
        <v>76</v>
      </c>
      <c r="C100" s="75">
        <f>'MEM. DE CÁL. - final'!B458</f>
        <v>52.1875</v>
      </c>
    </row>
    <row r="101" spans="1:3" x14ac:dyDescent="0.25">
      <c r="A101" s="228"/>
      <c r="B101" s="228"/>
      <c r="C101" s="276"/>
    </row>
    <row r="102" spans="1:3" x14ac:dyDescent="0.25">
      <c r="A102" s="479" t="s">
        <v>29</v>
      </c>
      <c r="B102" s="480"/>
      <c r="C102" s="276"/>
    </row>
    <row r="103" spans="1:3" x14ac:dyDescent="0.25">
      <c r="A103" s="296" t="s">
        <v>28</v>
      </c>
      <c r="B103" s="309">
        <f>SUM(C92:C95,C97,C100)</f>
        <v>84.629859374999995</v>
      </c>
      <c r="C103" s="276"/>
    </row>
    <row r="104" spans="1:3" x14ac:dyDescent="0.25">
      <c r="C104" s="276"/>
    </row>
    <row r="105" spans="1:3" x14ac:dyDescent="0.25">
      <c r="A105" s="479" t="s">
        <v>31</v>
      </c>
      <c r="B105" s="480"/>
      <c r="C105" s="276"/>
    </row>
    <row r="106" spans="1:3" x14ac:dyDescent="0.25">
      <c r="A106" s="296" t="s">
        <v>28</v>
      </c>
      <c r="B106" s="309">
        <f>SUM(C92:C95,C99,C100)</f>
        <v>83.452741319444442</v>
      </c>
      <c r="C106" s="276"/>
    </row>
    <row r="107" spans="1:3" x14ac:dyDescent="0.25">
      <c r="A107" s="228"/>
      <c r="B107" s="228"/>
      <c r="C107" s="276"/>
    </row>
    <row r="108" spans="1:3" x14ac:dyDescent="0.25">
      <c r="A108" s="487" t="s">
        <v>77</v>
      </c>
      <c r="B108" s="488"/>
      <c r="C108" s="489"/>
    </row>
    <row r="109" spans="1:3" ht="15.75" customHeight="1" x14ac:dyDescent="0.25">
      <c r="A109" s="487" t="s">
        <v>78</v>
      </c>
      <c r="B109" s="488"/>
      <c r="C109" s="489"/>
    </row>
    <row r="110" spans="1:3" x14ac:dyDescent="0.25">
      <c r="A110" s="294" t="s">
        <v>79</v>
      </c>
      <c r="B110" s="72" t="s">
        <v>80</v>
      </c>
      <c r="C110" s="72" t="s">
        <v>16</v>
      </c>
    </row>
    <row r="111" spans="1:3" x14ac:dyDescent="0.25">
      <c r="A111" s="71" t="s">
        <v>17</v>
      </c>
      <c r="B111" s="71" t="s">
        <v>81</v>
      </c>
      <c r="C111" s="68"/>
    </row>
    <row r="112" spans="1:3" x14ac:dyDescent="0.25">
      <c r="A112" s="71" t="s">
        <v>18</v>
      </c>
      <c r="B112" s="71" t="s">
        <v>82</v>
      </c>
      <c r="C112" s="75">
        <f>'MEM. DE CÁL. - final'!C479</f>
        <v>5.7986111111111107</v>
      </c>
    </row>
    <row r="113" spans="1:3" x14ac:dyDescent="0.25">
      <c r="A113" s="71" t="s">
        <v>19</v>
      </c>
      <c r="B113" s="71" t="s">
        <v>83</v>
      </c>
      <c r="C113" s="75">
        <f>'MEM. DE CÁL. - final'!C494</f>
        <v>8.6979166666666646E-3</v>
      </c>
    </row>
    <row r="114" spans="1:3" x14ac:dyDescent="0.25">
      <c r="A114" s="71" t="s">
        <v>20</v>
      </c>
      <c r="B114" s="71" t="s">
        <v>84</v>
      </c>
      <c r="C114" s="75">
        <f>'MEM. DE CÁL. - final'!C509</f>
        <v>3.9140624999999991E-2</v>
      </c>
    </row>
    <row r="115" spans="1:3" x14ac:dyDescent="0.25">
      <c r="A115" s="71" t="s">
        <v>21</v>
      </c>
      <c r="B115" s="71" t="s">
        <v>85</v>
      </c>
      <c r="C115" s="75"/>
    </row>
    <row r="116" spans="1:3" x14ac:dyDescent="0.25">
      <c r="A116" s="71" t="s">
        <v>22</v>
      </c>
      <c r="B116" s="71" t="s">
        <v>86</v>
      </c>
      <c r="C116" s="75">
        <f>'MEM. DE CÁL. - final'!C527</f>
        <v>0.10292534722222223</v>
      </c>
    </row>
    <row r="117" spans="1:3" x14ac:dyDescent="0.25">
      <c r="A117" s="484" t="s">
        <v>29</v>
      </c>
      <c r="B117" s="485"/>
      <c r="C117" s="486"/>
    </row>
    <row r="118" spans="1:3" ht="31.5" x14ac:dyDescent="0.25">
      <c r="A118" s="71" t="s">
        <v>30</v>
      </c>
      <c r="B118" s="71" t="s">
        <v>87</v>
      </c>
      <c r="C118" s="75">
        <f>'MEM. DE CÁL. - final'!C541</f>
        <v>2.1840155625</v>
      </c>
    </row>
    <row r="119" spans="1:3" x14ac:dyDescent="0.25">
      <c r="A119" s="484" t="s">
        <v>31</v>
      </c>
      <c r="B119" s="485"/>
      <c r="C119" s="486"/>
    </row>
    <row r="120" spans="1:3" ht="31.5" x14ac:dyDescent="0.25">
      <c r="A120" s="71" t="s">
        <v>30</v>
      </c>
      <c r="B120" s="71" t="s">
        <v>87</v>
      </c>
      <c r="C120" s="75">
        <f>'MEM. DE CÁL. - final'!C555</f>
        <v>1.8389518125000002</v>
      </c>
    </row>
    <row r="121" spans="1:3" x14ac:dyDescent="0.25">
      <c r="A121" s="228"/>
      <c r="B121" s="228"/>
      <c r="C121" s="276"/>
    </row>
    <row r="122" spans="1:3" x14ac:dyDescent="0.25">
      <c r="A122" s="479" t="s">
        <v>29</v>
      </c>
      <c r="B122" s="480"/>
      <c r="C122" s="276"/>
    </row>
    <row r="123" spans="1:3" x14ac:dyDescent="0.25">
      <c r="A123" s="294" t="s">
        <v>28</v>
      </c>
      <c r="B123" s="310">
        <f>SUM(C111:C116,C118)</f>
        <v>8.1333905625000007</v>
      </c>
      <c r="C123" s="276"/>
    </row>
    <row r="124" spans="1:3" x14ac:dyDescent="0.25">
      <c r="A124" s="228"/>
      <c r="B124" s="228"/>
      <c r="C124" s="276"/>
    </row>
    <row r="125" spans="1:3" x14ac:dyDescent="0.25">
      <c r="A125" s="479" t="s">
        <v>31</v>
      </c>
      <c r="B125" s="480"/>
      <c r="C125" s="276"/>
    </row>
    <row r="126" spans="1:3" x14ac:dyDescent="0.25">
      <c r="A126" s="294" t="s">
        <v>28</v>
      </c>
      <c r="B126" s="310">
        <f>SUM(C111:C116,C120)</f>
        <v>7.7883268125000003</v>
      </c>
      <c r="C126" s="276"/>
    </row>
    <row r="127" spans="1:3" x14ac:dyDescent="0.25">
      <c r="A127" s="228"/>
      <c r="B127" s="228"/>
      <c r="C127" s="276"/>
    </row>
    <row r="128" spans="1:3" ht="15.75" customHeight="1" x14ac:dyDescent="0.25">
      <c r="A128" s="487" t="s">
        <v>88</v>
      </c>
      <c r="B128" s="488"/>
      <c r="C128" s="489"/>
    </row>
    <row r="129" spans="1:3" ht="31.5" x14ac:dyDescent="0.25">
      <c r="A129" s="294" t="s">
        <v>90</v>
      </c>
      <c r="B129" s="72" t="s">
        <v>91</v>
      </c>
      <c r="C129" s="72" t="s">
        <v>16</v>
      </c>
    </row>
    <row r="130" spans="1:3" ht="31.5" x14ac:dyDescent="0.25">
      <c r="A130" s="71" t="s">
        <v>17</v>
      </c>
      <c r="B130" s="71" t="s">
        <v>89</v>
      </c>
      <c r="C130" s="75">
        <f>'MEM. DE CÁL. - final'!D571</f>
        <v>0</v>
      </c>
    </row>
    <row r="131" spans="1:3" x14ac:dyDescent="0.25">
      <c r="A131" s="484" t="s">
        <v>29</v>
      </c>
      <c r="B131" s="485"/>
      <c r="C131" s="486"/>
    </row>
    <row r="132" spans="1:3" ht="47.25" x14ac:dyDescent="0.25">
      <c r="A132" s="71" t="s">
        <v>18</v>
      </c>
      <c r="B132" s="71" t="s">
        <v>111</v>
      </c>
      <c r="C132" s="75">
        <f>'MEM. DE CÁL. - final'!C585</f>
        <v>0</v>
      </c>
    </row>
    <row r="133" spans="1:3" ht="31.5" x14ac:dyDescent="0.25">
      <c r="A133" s="71" t="s">
        <v>19</v>
      </c>
      <c r="B133" s="71" t="s">
        <v>93</v>
      </c>
      <c r="C133" s="75">
        <f>'MEM. DE CÁL. - final'!D613</f>
        <v>0</v>
      </c>
    </row>
    <row r="134" spans="1:3" x14ac:dyDescent="0.25">
      <c r="A134" s="484" t="s">
        <v>31</v>
      </c>
      <c r="B134" s="485"/>
      <c r="C134" s="486"/>
    </row>
    <row r="135" spans="1:3" ht="47.25" x14ac:dyDescent="0.25">
      <c r="A135" s="71" t="s">
        <v>18</v>
      </c>
      <c r="B135" s="71" t="s">
        <v>92</v>
      </c>
      <c r="C135" s="75">
        <f>'MEM. DE CÁL. - final'!C599</f>
        <v>0</v>
      </c>
    </row>
    <row r="136" spans="1:3" ht="31.5" x14ac:dyDescent="0.25">
      <c r="A136" s="71" t="s">
        <v>19</v>
      </c>
      <c r="B136" s="71" t="s">
        <v>93</v>
      </c>
      <c r="C136" s="75">
        <f>'MEM. DE CÁL. - final'!D627</f>
        <v>0</v>
      </c>
    </row>
    <row r="137" spans="1:3" x14ac:dyDescent="0.25">
      <c r="A137" s="311"/>
      <c r="B137" s="312"/>
      <c r="C137" s="313"/>
    </row>
    <row r="138" spans="1:3" x14ac:dyDescent="0.25">
      <c r="A138" s="71" t="s">
        <v>20</v>
      </c>
      <c r="B138" s="71" t="s">
        <v>94</v>
      </c>
      <c r="C138" s="68"/>
    </row>
    <row r="139" spans="1:3" x14ac:dyDescent="0.25">
      <c r="A139" s="228"/>
      <c r="B139" s="228"/>
      <c r="C139" s="276"/>
    </row>
    <row r="140" spans="1:3" x14ac:dyDescent="0.25">
      <c r="A140" s="479" t="s">
        <v>29</v>
      </c>
      <c r="B140" s="480"/>
      <c r="C140" s="276"/>
    </row>
    <row r="141" spans="1:3" x14ac:dyDescent="0.25">
      <c r="A141" s="294" t="s">
        <v>28</v>
      </c>
      <c r="B141" s="310">
        <f>SUM(C130,C132:C133)</f>
        <v>0</v>
      </c>
      <c r="C141" s="276"/>
    </row>
    <row r="142" spans="1:3" x14ac:dyDescent="0.25">
      <c r="A142" s="228"/>
      <c r="B142" s="228"/>
      <c r="C142" s="276"/>
    </row>
    <row r="143" spans="1:3" x14ac:dyDescent="0.25">
      <c r="A143" s="479" t="s">
        <v>31</v>
      </c>
      <c r="B143" s="480"/>
      <c r="C143" s="276"/>
    </row>
    <row r="144" spans="1:3" x14ac:dyDescent="0.25">
      <c r="A144" s="294" t="s">
        <v>28</v>
      </c>
      <c r="B144" s="310">
        <f>SUM(C130,C135:C136)</f>
        <v>0</v>
      </c>
      <c r="C144" s="276"/>
    </row>
    <row r="145" spans="1:3" x14ac:dyDescent="0.25">
      <c r="A145" s="228"/>
      <c r="B145" s="228"/>
      <c r="C145" s="276"/>
    </row>
    <row r="146" spans="1:3" ht="15.75" customHeight="1" x14ac:dyDescent="0.25">
      <c r="A146" s="487" t="s">
        <v>231</v>
      </c>
      <c r="B146" s="488"/>
      <c r="C146" s="489"/>
    </row>
    <row r="147" spans="1:3" x14ac:dyDescent="0.25">
      <c r="A147" s="294" t="s">
        <v>96</v>
      </c>
      <c r="B147" s="72" t="s">
        <v>97</v>
      </c>
      <c r="C147" s="72" t="s">
        <v>16</v>
      </c>
    </row>
    <row r="148" spans="1:3" x14ac:dyDescent="0.25">
      <c r="A148" s="71" t="s">
        <v>17</v>
      </c>
      <c r="B148" s="71" t="s">
        <v>98</v>
      </c>
      <c r="C148" s="68"/>
    </row>
    <row r="149" spans="1:3" ht="31.5" x14ac:dyDescent="0.25">
      <c r="A149" s="71" t="s">
        <v>18</v>
      </c>
      <c r="B149" s="71" t="s">
        <v>99</v>
      </c>
      <c r="C149" s="68"/>
    </row>
    <row r="150" spans="1:3" x14ac:dyDescent="0.25">
      <c r="A150" s="228"/>
      <c r="B150" s="294" t="s">
        <v>101</v>
      </c>
      <c r="C150" s="298">
        <f>SUM(C148:C149)</f>
        <v>0</v>
      </c>
    </row>
    <row r="151" spans="1:3" x14ac:dyDescent="0.25">
      <c r="A151" s="228"/>
      <c r="B151" s="228"/>
      <c r="C151" s="276"/>
    </row>
    <row r="152" spans="1:3" ht="15.75" customHeight="1" x14ac:dyDescent="0.25">
      <c r="A152" s="487" t="s">
        <v>95</v>
      </c>
      <c r="B152" s="488"/>
      <c r="C152" s="489"/>
    </row>
    <row r="153" spans="1:3" x14ac:dyDescent="0.25">
      <c r="A153" s="479" t="s">
        <v>29</v>
      </c>
      <c r="B153" s="395"/>
      <c r="C153" s="480"/>
    </row>
    <row r="154" spans="1:3" x14ac:dyDescent="0.25">
      <c r="A154" s="294">
        <v>4</v>
      </c>
      <c r="B154" s="294" t="s">
        <v>100</v>
      </c>
      <c r="C154" s="72" t="s">
        <v>16</v>
      </c>
    </row>
    <row r="155" spans="1:3" x14ac:dyDescent="0.25">
      <c r="A155" s="71" t="s">
        <v>79</v>
      </c>
      <c r="B155" s="69" t="str">
        <f>B110</f>
        <v>SUBSTITUTO NAS AUSÊNCIAS LEGAIS</v>
      </c>
      <c r="C155" s="75">
        <f>B123</f>
        <v>8.1333905625000007</v>
      </c>
    </row>
    <row r="156" spans="1:3" ht="31.5" x14ac:dyDescent="0.25">
      <c r="A156" s="71" t="s">
        <v>90</v>
      </c>
      <c r="B156" s="69" t="str">
        <f>B129</f>
        <v>SUBSTITUTO NA COBERTURA DE AFASTAMENTO MATERNIDADE ( REFERÊNCIA: 120 DIAS )</v>
      </c>
      <c r="C156" s="75">
        <f>B141</f>
        <v>0</v>
      </c>
    </row>
    <row r="157" spans="1:3" x14ac:dyDescent="0.25">
      <c r="A157" s="71" t="s">
        <v>96</v>
      </c>
      <c r="B157" s="69" t="str">
        <f>B147</f>
        <v>SUBSTITUTO NA INTRAJORNADA</v>
      </c>
      <c r="C157" s="75">
        <f>C150</f>
        <v>0</v>
      </c>
    </row>
    <row r="158" spans="1:3" x14ac:dyDescent="0.25">
      <c r="A158" s="228"/>
      <c r="B158" s="303" t="s">
        <v>28</v>
      </c>
      <c r="C158" s="304">
        <f>SUM(C155:C157)</f>
        <v>8.1333905625000007</v>
      </c>
    </row>
    <row r="159" spans="1:3" x14ac:dyDescent="0.25">
      <c r="A159" s="228"/>
      <c r="B159" s="228"/>
      <c r="C159" s="276"/>
    </row>
    <row r="160" spans="1:3" x14ac:dyDescent="0.25">
      <c r="A160" s="479" t="s">
        <v>31</v>
      </c>
      <c r="B160" s="395"/>
      <c r="C160" s="480"/>
    </row>
    <row r="161" spans="1:3" x14ac:dyDescent="0.25">
      <c r="A161" s="305">
        <v>4</v>
      </c>
      <c r="B161" s="294" t="s">
        <v>100</v>
      </c>
      <c r="C161" s="72" t="s">
        <v>16</v>
      </c>
    </row>
    <row r="162" spans="1:3" x14ac:dyDescent="0.25">
      <c r="A162" s="71" t="s">
        <v>79</v>
      </c>
      <c r="B162" s="69" t="str">
        <f>B110</f>
        <v>SUBSTITUTO NAS AUSÊNCIAS LEGAIS</v>
      </c>
      <c r="C162" s="75">
        <f>B126</f>
        <v>7.7883268125000003</v>
      </c>
    </row>
    <row r="163" spans="1:3" ht="31.5" x14ac:dyDescent="0.25">
      <c r="A163" s="71" t="s">
        <v>90</v>
      </c>
      <c r="B163" s="69" t="str">
        <f>B129</f>
        <v>SUBSTITUTO NA COBERTURA DE AFASTAMENTO MATERNIDADE ( REFERÊNCIA: 120 DIAS )</v>
      </c>
      <c r="C163" s="75">
        <f>B144</f>
        <v>0</v>
      </c>
    </row>
    <row r="164" spans="1:3" x14ac:dyDescent="0.25">
      <c r="A164" s="71" t="s">
        <v>96</v>
      </c>
      <c r="B164" s="69" t="str">
        <f>B147</f>
        <v>SUBSTITUTO NA INTRAJORNADA</v>
      </c>
      <c r="C164" s="75">
        <f>C150</f>
        <v>0</v>
      </c>
    </row>
    <row r="165" spans="1:3" x14ac:dyDescent="0.25">
      <c r="A165" s="228"/>
      <c r="B165" s="303" t="s">
        <v>28</v>
      </c>
      <c r="C165" s="304">
        <f>SUM(C162:C164)</f>
        <v>7.7883268125000003</v>
      </c>
    </row>
    <row r="166" spans="1:3" x14ac:dyDescent="0.25">
      <c r="A166" s="228"/>
      <c r="B166" s="228"/>
      <c r="C166" s="276"/>
    </row>
    <row r="167" spans="1:3" x14ac:dyDescent="0.25">
      <c r="A167" s="487" t="s">
        <v>102</v>
      </c>
      <c r="B167" s="488"/>
      <c r="C167" s="489"/>
    </row>
    <row r="168" spans="1:3" x14ac:dyDescent="0.25">
      <c r="A168" s="294">
        <v>5</v>
      </c>
      <c r="B168" s="72" t="s">
        <v>103</v>
      </c>
      <c r="C168" s="72" t="s">
        <v>16</v>
      </c>
    </row>
    <row r="169" spans="1:3" x14ac:dyDescent="0.25">
      <c r="A169" s="71" t="s">
        <v>17</v>
      </c>
      <c r="B169" s="71" t="s">
        <v>531</v>
      </c>
      <c r="C169" s="75">
        <f>'MEM. DE CÁL. - final'!B734</f>
        <v>173.63</v>
      </c>
    </row>
    <row r="170" spans="1:3" x14ac:dyDescent="0.25">
      <c r="A170" s="71" t="s">
        <v>532</v>
      </c>
      <c r="B170" s="71" t="s">
        <v>328</v>
      </c>
      <c r="C170" s="75">
        <f>'MEM. DE CÁL. - final'!C734</f>
        <v>90.03</v>
      </c>
    </row>
    <row r="171" spans="1:3" s="318" customFormat="1" x14ac:dyDescent="0.25">
      <c r="A171" s="324" t="s">
        <v>533</v>
      </c>
      <c r="B171" s="324" t="s">
        <v>328</v>
      </c>
      <c r="C171" s="328">
        <f>'MEM. DE CÁL. - final'!D734</f>
        <v>0</v>
      </c>
    </row>
    <row r="172" spans="1:3" x14ac:dyDescent="0.25">
      <c r="A172" s="71" t="s">
        <v>19</v>
      </c>
      <c r="B172" s="71" t="s">
        <v>530</v>
      </c>
      <c r="C172" s="75">
        <f>'MEM. DE CÁL. - final'!E734</f>
        <v>14.165654761904761</v>
      </c>
    </row>
    <row r="173" spans="1:3" x14ac:dyDescent="0.25">
      <c r="A173" s="228"/>
      <c r="B173" s="296" t="s">
        <v>28</v>
      </c>
      <c r="C173" s="314">
        <f>SUM(C169:C172)</f>
        <v>277.82565476190473</v>
      </c>
    </row>
    <row r="174" spans="1:3" x14ac:dyDescent="0.25">
      <c r="A174" s="228"/>
      <c r="B174" s="228"/>
      <c r="C174" s="276"/>
    </row>
    <row r="175" spans="1:3" x14ac:dyDescent="0.25">
      <c r="A175" s="487" t="s">
        <v>104</v>
      </c>
      <c r="B175" s="488"/>
      <c r="C175" s="489"/>
    </row>
    <row r="176" spans="1:3" x14ac:dyDescent="0.25">
      <c r="A176" s="294">
        <v>6</v>
      </c>
      <c r="B176" s="72" t="s">
        <v>105</v>
      </c>
      <c r="C176" s="72" t="s">
        <v>16</v>
      </c>
    </row>
    <row r="177" spans="1:3" x14ac:dyDescent="0.25">
      <c r="A177" s="484" t="s">
        <v>106</v>
      </c>
      <c r="B177" s="485"/>
      <c r="C177" s="486"/>
    </row>
    <row r="178" spans="1:3" x14ac:dyDescent="0.25">
      <c r="A178" s="71" t="s">
        <v>17</v>
      </c>
      <c r="B178" s="71" t="s">
        <v>107</v>
      </c>
      <c r="C178" s="75">
        <f>'MEM. DE CÁL. - final'!B750</f>
        <v>192.06095962895836</v>
      </c>
    </row>
    <row r="179" spans="1:3" x14ac:dyDescent="0.25">
      <c r="A179" s="71" t="s">
        <v>18</v>
      </c>
      <c r="B179" s="71" t="s">
        <v>108</v>
      </c>
      <c r="C179" s="75">
        <f>'MEM. DE CÁL. - final'!B764</f>
        <v>293.5788954328363</v>
      </c>
    </row>
    <row r="180" spans="1:3" x14ac:dyDescent="0.25">
      <c r="A180" s="71" t="s">
        <v>19</v>
      </c>
      <c r="B180" s="71" t="s">
        <v>109</v>
      </c>
      <c r="C180" s="75">
        <f>'MEM. DE CÁL. - final'!F789</f>
        <v>536.65879719063673</v>
      </c>
    </row>
    <row r="181" spans="1:3" x14ac:dyDescent="0.25">
      <c r="A181" s="228"/>
      <c r="B181" s="296" t="s">
        <v>28</v>
      </c>
      <c r="C181" s="314">
        <f>SUM(C178:C180)</f>
        <v>1022.2986522524313</v>
      </c>
    </row>
    <row r="182" spans="1:3" x14ac:dyDescent="0.25">
      <c r="A182" s="228"/>
      <c r="B182" s="228"/>
      <c r="C182" s="276"/>
    </row>
    <row r="183" spans="1:3" x14ac:dyDescent="0.25">
      <c r="A183" s="484" t="s">
        <v>110</v>
      </c>
      <c r="B183" s="485"/>
      <c r="C183" s="486"/>
    </row>
    <row r="184" spans="1:3" x14ac:dyDescent="0.25">
      <c r="A184" s="71" t="s">
        <v>17</v>
      </c>
      <c r="B184" s="71" t="s">
        <v>107</v>
      </c>
      <c r="C184" s="75">
        <f>'MEM. DE CÁL. - final'!B804</f>
        <v>192.06095962895836</v>
      </c>
    </row>
    <row r="185" spans="1:3" x14ac:dyDescent="0.25">
      <c r="A185" s="71" t="s">
        <v>18</v>
      </c>
      <c r="B185" s="71" t="s">
        <v>108</v>
      </c>
      <c r="C185" s="75">
        <f>'MEM. DE CÁL. - final'!B818</f>
        <v>293.5788954328363</v>
      </c>
    </row>
    <row r="186" spans="1:3" x14ac:dyDescent="0.25">
      <c r="A186" s="71" t="s">
        <v>19</v>
      </c>
      <c r="B186" s="71" t="s">
        <v>109</v>
      </c>
      <c r="C186" s="75">
        <f>'MEM. DE CÁL. - final'!F843</f>
        <v>305.79126327788049</v>
      </c>
    </row>
    <row r="187" spans="1:3" x14ac:dyDescent="0.25">
      <c r="A187" s="228"/>
      <c r="B187" s="296" t="s">
        <v>28</v>
      </c>
      <c r="C187" s="314">
        <f>SUM(C184:C186)</f>
        <v>791.43111833967509</v>
      </c>
    </row>
    <row r="188" spans="1:3" x14ac:dyDescent="0.25">
      <c r="A188" s="228"/>
      <c r="B188" s="228"/>
      <c r="C188" s="276"/>
    </row>
    <row r="189" spans="1:3" x14ac:dyDescent="0.25">
      <c r="A189" s="484" t="s">
        <v>31</v>
      </c>
      <c r="B189" s="485"/>
      <c r="C189" s="486"/>
    </row>
    <row r="190" spans="1:3" x14ac:dyDescent="0.25">
      <c r="A190" s="71" t="s">
        <v>17</v>
      </c>
      <c r="B190" s="71" t="s">
        <v>107</v>
      </c>
      <c r="C190" s="75">
        <f>'MEM. DE CÁL. - final'!B858</f>
        <v>187.71678190256949</v>
      </c>
    </row>
    <row r="191" spans="1:3" x14ac:dyDescent="0.25">
      <c r="A191" s="71" t="s">
        <v>18</v>
      </c>
      <c r="B191" s="71" t="s">
        <v>108</v>
      </c>
      <c r="C191" s="75">
        <f>'MEM. DE CÁL. - final'!B872</f>
        <v>286.93850947964194</v>
      </c>
    </row>
    <row r="192" spans="1:3" x14ac:dyDescent="0.25">
      <c r="A192" s="71" t="s">
        <v>19</v>
      </c>
      <c r="B192" s="71" t="s">
        <v>109</v>
      </c>
      <c r="C192" s="75">
        <f>'MEM. DE CÁL. - final'!F897</f>
        <v>255.18050756576895</v>
      </c>
    </row>
    <row r="193" spans="1:3" x14ac:dyDescent="0.25">
      <c r="A193" s="228"/>
      <c r="B193" s="296" t="s">
        <v>28</v>
      </c>
      <c r="C193" s="314">
        <f>SUM(C190:C192)</f>
        <v>729.83579894798038</v>
      </c>
    </row>
    <row r="195" spans="1:3" x14ac:dyDescent="0.25">
      <c r="B195" s="487" t="s">
        <v>526</v>
      </c>
      <c r="C195" s="489"/>
    </row>
    <row r="196" spans="1:3" x14ac:dyDescent="0.25">
      <c r="B196" s="315" t="s">
        <v>275</v>
      </c>
      <c r="C196" s="162">
        <f>'MEM. DE CÁL. - final'!C947</f>
        <v>3766.0266469518365</v>
      </c>
    </row>
    <row r="197" spans="1:3" x14ac:dyDescent="0.25">
      <c r="B197" s="315" t="s">
        <v>274</v>
      </c>
      <c r="C197" s="162">
        <f>'MEM. DE CÁL. - final'!D947</f>
        <v>3535.1591130390798</v>
      </c>
    </row>
    <row r="198" spans="1:3" x14ac:dyDescent="0.25">
      <c r="B198" s="315" t="s">
        <v>235</v>
      </c>
      <c r="C198" s="162">
        <f>'MEM. DE CÁL. - final'!E947</f>
        <v>3411.5041118418303</v>
      </c>
    </row>
  </sheetData>
  <mergeCells count="43">
    <mergeCell ref="A177:C177"/>
    <mergeCell ref="A183:C183"/>
    <mergeCell ref="A189:C189"/>
    <mergeCell ref="B195:C195"/>
    <mergeCell ref="A128:C128"/>
    <mergeCell ref="A131:C131"/>
    <mergeCell ref="A134:C134"/>
    <mergeCell ref="A140:B140"/>
    <mergeCell ref="A175:C175"/>
    <mergeCell ref="A160:C160"/>
    <mergeCell ref="A167:C167"/>
    <mergeCell ref="A143:B143"/>
    <mergeCell ref="A146:C146"/>
    <mergeCell ref="A152:C152"/>
    <mergeCell ref="A153:C153"/>
    <mergeCell ref="A125:B125"/>
    <mergeCell ref="A83:C83"/>
    <mergeCell ref="A64:C64"/>
    <mergeCell ref="A75:C75"/>
    <mergeCell ref="A76:C76"/>
    <mergeCell ref="A90:C90"/>
    <mergeCell ref="A96:C96"/>
    <mergeCell ref="A98:C98"/>
    <mergeCell ref="A102:B102"/>
    <mergeCell ref="A105:B105"/>
    <mergeCell ref="A108:C108"/>
    <mergeCell ref="A109:C109"/>
    <mergeCell ref="A117:C117"/>
    <mergeCell ref="A119:C119"/>
    <mergeCell ref="A122:B122"/>
    <mergeCell ref="A39:C39"/>
    <mergeCell ref="A40:C40"/>
    <mergeCell ref="A52:C52"/>
    <mergeCell ref="A17:C17"/>
    <mergeCell ref="A26:C26"/>
    <mergeCell ref="A28:C28"/>
    <mergeCell ref="A31:C31"/>
    <mergeCell ref="A32:C32"/>
    <mergeCell ref="A1:C2"/>
    <mergeCell ref="A4:C4"/>
    <mergeCell ref="A8:C8"/>
    <mergeCell ref="A9:C9"/>
    <mergeCell ref="A10:C10"/>
  </mergeCells>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8"/>
  <sheetViews>
    <sheetView topLeftCell="A164" workbookViewId="0">
      <selection activeCell="A4" sqref="A4:C198"/>
    </sheetView>
  </sheetViews>
  <sheetFormatPr defaultRowHeight="15.75" x14ac:dyDescent="0.25"/>
  <cols>
    <col min="1" max="1" width="16.5703125" style="104" bestFit="1" customWidth="1"/>
    <col min="2" max="2" width="58.85546875" style="104" bestFit="1" customWidth="1"/>
    <col min="3" max="3" width="34.140625" style="103" customWidth="1"/>
  </cols>
  <sheetData>
    <row r="1" spans="1:3" ht="15" x14ac:dyDescent="0.25">
      <c r="A1" s="473" t="s">
        <v>0</v>
      </c>
      <c r="B1" s="474"/>
      <c r="C1" s="475"/>
    </row>
    <row r="2" spans="1:3" ht="15" x14ac:dyDescent="0.25">
      <c r="A2" s="476"/>
      <c r="B2" s="477"/>
      <c r="C2" s="478"/>
    </row>
    <row r="3" spans="1:3" x14ac:dyDescent="0.25">
      <c r="A3" s="228"/>
      <c r="B3" s="228"/>
      <c r="C3" s="276"/>
    </row>
    <row r="4" spans="1:3" x14ac:dyDescent="0.25">
      <c r="A4" s="479" t="s">
        <v>1</v>
      </c>
      <c r="B4" s="395"/>
      <c r="C4" s="480"/>
    </row>
    <row r="5" spans="1:3" ht="31.5" x14ac:dyDescent="0.25">
      <c r="A5" s="72" t="s">
        <v>2</v>
      </c>
      <c r="B5" s="72" t="s">
        <v>3</v>
      </c>
      <c r="C5" s="72" t="s">
        <v>4</v>
      </c>
    </row>
    <row r="6" spans="1:3" ht="31.5" x14ac:dyDescent="0.25">
      <c r="A6" s="68" t="str">
        <f>'MEM. DE CÁL. - final'!A15</f>
        <v>Carpinteiro (Cód. 6)</v>
      </c>
      <c r="B6" s="68" t="s">
        <v>5</v>
      </c>
      <c r="C6" s="68">
        <f>'MEM. DE CÁL. - final'!C15</f>
        <v>1</v>
      </c>
    </row>
    <row r="7" spans="1:3" x14ac:dyDescent="0.25">
      <c r="A7" s="228"/>
      <c r="B7" s="228"/>
      <c r="C7" s="276"/>
    </row>
    <row r="8" spans="1:3" x14ac:dyDescent="0.25">
      <c r="A8" s="479" t="s">
        <v>6</v>
      </c>
      <c r="B8" s="395"/>
      <c r="C8" s="480"/>
    </row>
    <row r="9" spans="1:3" x14ac:dyDescent="0.25">
      <c r="A9" s="481" t="s">
        <v>7</v>
      </c>
      <c r="B9" s="482"/>
      <c r="C9" s="483"/>
    </row>
    <row r="10" spans="1:3" x14ac:dyDescent="0.25">
      <c r="A10" s="484" t="s">
        <v>8</v>
      </c>
      <c r="B10" s="485"/>
      <c r="C10" s="486"/>
    </row>
    <row r="11" spans="1:3" x14ac:dyDescent="0.25">
      <c r="A11" s="68">
        <v>1</v>
      </c>
      <c r="B11" s="71" t="s">
        <v>9</v>
      </c>
      <c r="C11" s="68" t="str">
        <f>A6</f>
        <v>Carpinteiro (Cód. 6)</v>
      </c>
    </row>
    <row r="12" spans="1:3" x14ac:dyDescent="0.25">
      <c r="A12" s="68">
        <v>2</v>
      </c>
      <c r="B12" s="71" t="s">
        <v>10</v>
      </c>
      <c r="C12" s="68" t="s">
        <v>354</v>
      </c>
    </row>
    <row r="13" spans="1:3" x14ac:dyDescent="0.25">
      <c r="A13" s="68">
        <v>3</v>
      </c>
      <c r="B13" s="71" t="s">
        <v>11</v>
      </c>
      <c r="C13" s="293">
        <f>'MEM. DE CÁL. - final'!B15</f>
        <v>1676.7</v>
      </c>
    </row>
    <row r="14" spans="1:3" x14ac:dyDescent="0.25">
      <c r="A14" s="68">
        <v>4</v>
      </c>
      <c r="B14" s="71" t="s">
        <v>12</v>
      </c>
      <c r="C14" s="68" t="str">
        <f>A6</f>
        <v>Carpinteiro (Cód. 6)</v>
      </c>
    </row>
    <row r="15" spans="1:3" x14ac:dyDescent="0.25">
      <c r="A15" s="68">
        <v>5</v>
      </c>
      <c r="B15" s="71" t="s">
        <v>13</v>
      </c>
      <c r="C15" s="68" t="s">
        <v>527</v>
      </c>
    </row>
    <row r="16" spans="1:3" x14ac:dyDescent="0.25">
      <c r="A16" s="228"/>
      <c r="B16" s="228"/>
      <c r="C16" s="276"/>
    </row>
    <row r="17" spans="1:10" x14ac:dyDescent="0.25">
      <c r="A17" s="487" t="s">
        <v>14</v>
      </c>
      <c r="B17" s="488"/>
      <c r="C17" s="489"/>
    </row>
    <row r="18" spans="1:10" x14ac:dyDescent="0.25">
      <c r="A18" s="72">
        <v>1</v>
      </c>
      <c r="B18" s="294" t="s">
        <v>15</v>
      </c>
      <c r="C18" s="72" t="s">
        <v>16</v>
      </c>
    </row>
    <row r="19" spans="1:10" x14ac:dyDescent="0.25">
      <c r="A19" s="68" t="s">
        <v>17</v>
      </c>
      <c r="B19" s="71" t="s">
        <v>23</v>
      </c>
      <c r="C19" s="295">
        <f>'MEM. DE CÁL. - final'!B93</f>
        <v>1676.7</v>
      </c>
      <c r="H19" s="12"/>
      <c r="I19" s="12"/>
      <c r="J19" s="12"/>
    </row>
    <row r="20" spans="1:10" x14ac:dyDescent="0.25">
      <c r="A20" s="68" t="s">
        <v>18</v>
      </c>
      <c r="B20" s="104" t="s">
        <v>130</v>
      </c>
      <c r="C20" s="295">
        <f>'MEM. DE CÁL. - final'!C93</f>
        <v>0</v>
      </c>
      <c r="H20" s="12"/>
    </row>
    <row r="21" spans="1:10" x14ac:dyDescent="0.25">
      <c r="A21" s="68" t="s">
        <v>19</v>
      </c>
      <c r="B21" s="71" t="s">
        <v>24</v>
      </c>
      <c r="C21" s="295">
        <f>'MEM. DE CÁL. - final'!D93</f>
        <v>0</v>
      </c>
      <c r="H21" s="12"/>
    </row>
    <row r="22" spans="1:10" x14ac:dyDescent="0.25">
      <c r="A22" s="68" t="s">
        <v>20</v>
      </c>
      <c r="B22" s="71" t="s">
        <v>25</v>
      </c>
      <c r="C22" s="295">
        <f>'MEM. DE CÁL. - final'!E93</f>
        <v>0</v>
      </c>
      <c r="H22" s="12"/>
    </row>
    <row r="23" spans="1:10" x14ac:dyDescent="0.25">
      <c r="A23" s="68" t="s">
        <v>21</v>
      </c>
      <c r="B23" s="71" t="s">
        <v>26</v>
      </c>
      <c r="C23" s="295">
        <f>'MEM. DE CÁL. - final'!F93</f>
        <v>0</v>
      </c>
      <c r="H23" s="12"/>
      <c r="I23" s="12"/>
      <c r="J23" s="12"/>
    </row>
    <row r="24" spans="1:10" x14ac:dyDescent="0.25">
      <c r="A24" s="68" t="s">
        <v>22</v>
      </c>
      <c r="B24" s="71" t="s">
        <v>27</v>
      </c>
      <c r="C24" s="295"/>
      <c r="H24" s="12"/>
    </row>
    <row r="25" spans="1:10" x14ac:dyDescent="0.25">
      <c r="A25" s="228"/>
      <c r="B25" s="296" t="s">
        <v>28</v>
      </c>
      <c r="C25" s="297">
        <f>SUM(C19:C24)</f>
        <v>1676.7</v>
      </c>
    </row>
    <row r="26" spans="1:10" x14ac:dyDescent="0.25">
      <c r="A26" s="490" t="s">
        <v>29</v>
      </c>
      <c r="B26" s="491"/>
      <c r="C26" s="492"/>
    </row>
    <row r="27" spans="1:10" ht="31.5" x14ac:dyDescent="0.25">
      <c r="A27" s="68" t="s">
        <v>30</v>
      </c>
      <c r="B27" s="71" t="s">
        <v>32</v>
      </c>
      <c r="C27" s="295">
        <f>'MEM. DE CÁL. - final'!C104</f>
        <v>615.51657</v>
      </c>
    </row>
    <row r="28" spans="1:10" x14ac:dyDescent="0.25">
      <c r="A28" s="490" t="s">
        <v>31</v>
      </c>
      <c r="B28" s="491"/>
      <c r="C28" s="492"/>
    </row>
    <row r="29" spans="1:10" ht="31.5" x14ac:dyDescent="0.25">
      <c r="A29" s="68" t="s">
        <v>30</v>
      </c>
      <c r="B29" s="71" t="s">
        <v>32</v>
      </c>
      <c r="C29" s="295">
        <f>'MEM. DE CÁL. - final'!D104</f>
        <v>518.2679700000001</v>
      </c>
    </row>
    <row r="31" spans="1:10" x14ac:dyDescent="0.25">
      <c r="A31" s="487" t="s">
        <v>33</v>
      </c>
      <c r="B31" s="488"/>
      <c r="C31" s="489"/>
    </row>
    <row r="32" spans="1:10" x14ac:dyDescent="0.25">
      <c r="A32" s="487" t="s">
        <v>34</v>
      </c>
      <c r="B32" s="488"/>
      <c r="C32" s="489"/>
    </row>
    <row r="33" spans="1:3" ht="31.5" x14ac:dyDescent="0.25">
      <c r="A33" s="294" t="s">
        <v>35</v>
      </c>
      <c r="B33" s="72" t="s">
        <v>40</v>
      </c>
      <c r="C33" s="72" t="s">
        <v>45</v>
      </c>
    </row>
    <row r="34" spans="1:3" x14ac:dyDescent="0.25">
      <c r="A34" s="68" t="s">
        <v>17</v>
      </c>
      <c r="B34" s="71" t="s">
        <v>36</v>
      </c>
      <c r="C34" s="295">
        <f>'MEM. DE CÁL. - final'!B178</f>
        <v>139.66910999999999</v>
      </c>
    </row>
    <row r="35" spans="1:3" x14ac:dyDescent="0.25">
      <c r="A35" s="68" t="s">
        <v>18</v>
      </c>
      <c r="B35" s="71" t="s">
        <v>47</v>
      </c>
      <c r="C35" s="295">
        <f>'MEM. DE CÁL. - final'!C178</f>
        <v>202.88069999999999</v>
      </c>
    </row>
    <row r="36" spans="1:3" x14ac:dyDescent="0.25">
      <c r="A36" s="68"/>
      <c r="B36" s="294" t="s">
        <v>28</v>
      </c>
      <c r="C36" s="298">
        <f>SUM(C34:C35)</f>
        <v>342.54980999999998</v>
      </c>
    </row>
    <row r="37" spans="1:3" ht="31.5" x14ac:dyDescent="0.25">
      <c r="A37" s="68" t="s">
        <v>19</v>
      </c>
      <c r="B37" s="71" t="s">
        <v>48</v>
      </c>
      <c r="C37" s="295">
        <f>'MEM. DE CÁL. - final'!E178</f>
        <v>131.11794</v>
      </c>
    </row>
    <row r="38" spans="1:3" x14ac:dyDescent="0.25">
      <c r="A38" s="228"/>
      <c r="B38" s="228"/>
      <c r="C38" s="276"/>
    </row>
    <row r="39" spans="1:3" ht="15.75" customHeight="1" x14ac:dyDescent="0.25">
      <c r="A39" s="487" t="s">
        <v>49</v>
      </c>
      <c r="B39" s="488"/>
      <c r="C39" s="489"/>
    </row>
    <row r="40" spans="1:3" x14ac:dyDescent="0.25">
      <c r="A40" s="479" t="s">
        <v>29</v>
      </c>
      <c r="B40" s="395"/>
      <c r="C40" s="480"/>
    </row>
    <row r="41" spans="1:3" x14ac:dyDescent="0.25">
      <c r="A41" s="72" t="s">
        <v>50</v>
      </c>
      <c r="B41" s="72" t="s">
        <v>51</v>
      </c>
      <c r="C41" s="72" t="s">
        <v>52</v>
      </c>
    </row>
    <row r="42" spans="1:3" x14ac:dyDescent="0.25">
      <c r="A42" s="68" t="s">
        <v>17</v>
      </c>
      <c r="B42" s="71" t="s">
        <v>54</v>
      </c>
      <c r="C42" s="299">
        <f>'MEM. DE CÁL. - final'!G196</f>
        <v>0.2</v>
      </c>
    </row>
    <row r="43" spans="1:3" x14ac:dyDescent="0.25">
      <c r="A43" s="68" t="s">
        <v>18</v>
      </c>
      <c r="B43" s="71" t="s">
        <v>55</v>
      </c>
      <c r="C43" s="299">
        <f>'MEM. DE CÁL. - final'!G198</f>
        <v>2.5000000000000001E-2</v>
      </c>
    </row>
    <row r="44" spans="1:3" x14ac:dyDescent="0.25">
      <c r="A44" s="22" t="s">
        <v>19</v>
      </c>
      <c r="B44" s="300" t="s">
        <v>56</v>
      </c>
      <c r="C44" s="241">
        <f>'MEM. DE CÁL. - final'!G200</f>
        <v>2.9099999999999997E-2</v>
      </c>
    </row>
    <row r="45" spans="1:3" x14ac:dyDescent="0.25">
      <c r="A45" s="68" t="s">
        <v>20</v>
      </c>
      <c r="B45" s="71" t="s">
        <v>57</v>
      </c>
      <c r="C45" s="299">
        <f>'MEM. DE CÁL. - final'!G202</f>
        <v>1.4999999999999999E-2</v>
      </c>
    </row>
    <row r="46" spans="1:3" x14ac:dyDescent="0.25">
      <c r="A46" s="68" t="s">
        <v>21</v>
      </c>
      <c r="B46" s="71" t="s">
        <v>58</v>
      </c>
      <c r="C46" s="299">
        <f>'MEM. DE CÁL. - final'!G204</f>
        <v>0.01</v>
      </c>
    </row>
    <row r="47" spans="1:3" x14ac:dyDescent="0.25">
      <c r="A47" s="68" t="s">
        <v>22</v>
      </c>
      <c r="B47" s="71" t="s">
        <v>59</v>
      </c>
      <c r="C47" s="299">
        <f>'MEM. DE CÁL. - final'!G206</f>
        <v>6.0000000000000001E-3</v>
      </c>
    </row>
    <row r="48" spans="1:3" x14ac:dyDescent="0.25">
      <c r="A48" s="68" t="s">
        <v>30</v>
      </c>
      <c r="B48" s="71" t="s">
        <v>60</v>
      </c>
      <c r="C48" s="299">
        <f>'MEM. DE CÁL. - final'!G208</f>
        <v>2E-3</v>
      </c>
    </row>
    <row r="49" spans="1:3" x14ac:dyDescent="0.25">
      <c r="A49" s="68" t="s">
        <v>53</v>
      </c>
      <c r="B49" s="71" t="s">
        <v>61</v>
      </c>
      <c r="C49" s="299">
        <f>'MEM. DE CÁL. - final'!G210</f>
        <v>0.08</v>
      </c>
    </row>
    <row r="50" spans="1:3" x14ac:dyDescent="0.25">
      <c r="A50" s="228"/>
      <c r="B50" s="294" t="s">
        <v>28</v>
      </c>
      <c r="C50" s="301">
        <f>SUM(C42:C49)</f>
        <v>0.36710000000000004</v>
      </c>
    </row>
    <row r="51" spans="1:3" x14ac:dyDescent="0.25">
      <c r="A51" s="228"/>
      <c r="B51" s="228"/>
      <c r="C51" s="276"/>
    </row>
    <row r="52" spans="1:3" x14ac:dyDescent="0.25">
      <c r="A52" s="487" t="s">
        <v>31</v>
      </c>
      <c r="B52" s="488"/>
      <c r="C52" s="489"/>
    </row>
    <row r="53" spans="1:3" x14ac:dyDescent="0.25">
      <c r="A53" s="72" t="s">
        <v>50</v>
      </c>
      <c r="B53" s="72" t="s">
        <v>51</v>
      </c>
      <c r="C53" s="72" t="s">
        <v>52</v>
      </c>
    </row>
    <row r="54" spans="1:3" x14ac:dyDescent="0.25">
      <c r="A54" s="68" t="s">
        <v>17</v>
      </c>
      <c r="B54" s="71" t="s">
        <v>54</v>
      </c>
      <c r="C54" s="299">
        <f>'MEM. DE CÁL. - final'!G215</f>
        <v>0.2</v>
      </c>
    </row>
    <row r="55" spans="1:3" x14ac:dyDescent="0.25">
      <c r="A55" s="68" t="s">
        <v>18</v>
      </c>
      <c r="B55" s="71" t="s">
        <v>55</v>
      </c>
      <c r="C55" s="299">
        <f>'MEM. DE CÁL. - final'!G217</f>
        <v>0</v>
      </c>
    </row>
    <row r="56" spans="1:3" x14ac:dyDescent="0.25">
      <c r="A56" s="68" t="s">
        <v>19</v>
      </c>
      <c r="B56" s="71" t="s">
        <v>56</v>
      </c>
      <c r="C56" s="299">
        <f>'MEM. DE CÁL. - final'!G219</f>
        <v>2.9099999999999997E-2</v>
      </c>
    </row>
    <row r="57" spans="1:3" x14ac:dyDescent="0.25">
      <c r="A57" s="68" t="s">
        <v>20</v>
      </c>
      <c r="B57" s="71" t="s">
        <v>57</v>
      </c>
      <c r="C57" s="299">
        <f>'MEM. DE CÁL. - final'!G221</f>
        <v>0</v>
      </c>
    </row>
    <row r="58" spans="1:3" x14ac:dyDescent="0.25">
      <c r="A58" s="68" t="s">
        <v>21</v>
      </c>
      <c r="B58" s="71" t="s">
        <v>58</v>
      </c>
      <c r="C58" s="299">
        <f>'MEM. DE CÁL. - final'!G223</f>
        <v>0</v>
      </c>
    </row>
    <row r="59" spans="1:3" x14ac:dyDescent="0.25">
      <c r="A59" s="68" t="s">
        <v>22</v>
      </c>
      <c r="B59" s="71" t="s">
        <v>59</v>
      </c>
      <c r="C59" s="299">
        <f>'MEM. DE CÁL. - final'!G225</f>
        <v>0</v>
      </c>
    </row>
    <row r="60" spans="1:3" x14ac:dyDescent="0.25">
      <c r="A60" s="68" t="s">
        <v>30</v>
      </c>
      <c r="B60" s="71" t="s">
        <v>60</v>
      </c>
      <c r="C60" s="299">
        <f>'MEM. DE CÁL. - final'!G227</f>
        <v>0</v>
      </c>
    </row>
    <row r="61" spans="1:3" x14ac:dyDescent="0.25">
      <c r="A61" s="68" t="s">
        <v>53</v>
      </c>
      <c r="B61" s="71" t="s">
        <v>61</v>
      </c>
      <c r="C61" s="299">
        <f>'MEM. DE CÁL. - final'!G229</f>
        <v>0.08</v>
      </c>
    </row>
    <row r="62" spans="1:3" x14ac:dyDescent="0.25">
      <c r="A62" s="228"/>
      <c r="B62" s="294" t="s">
        <v>28</v>
      </c>
      <c r="C62" s="301">
        <f>SUM(C54:C61)</f>
        <v>0.30909999999999999</v>
      </c>
    </row>
    <row r="63" spans="1:3" x14ac:dyDescent="0.25">
      <c r="A63" s="228"/>
      <c r="B63" s="228"/>
      <c r="C63" s="276"/>
    </row>
    <row r="64" spans="1:3" ht="15.75" customHeight="1" x14ac:dyDescent="0.25">
      <c r="A64" s="487" t="s">
        <v>62</v>
      </c>
      <c r="B64" s="488"/>
      <c r="C64" s="489"/>
    </row>
    <row r="65" spans="1:3" x14ac:dyDescent="0.25">
      <c r="A65" s="72" t="s">
        <v>63</v>
      </c>
      <c r="B65" s="72" t="s">
        <v>64</v>
      </c>
      <c r="C65" s="72" t="s">
        <v>16</v>
      </c>
    </row>
    <row r="66" spans="1:3" x14ac:dyDescent="0.25">
      <c r="A66" s="68" t="s">
        <v>17</v>
      </c>
      <c r="B66" s="71" t="s">
        <v>65</v>
      </c>
      <c r="C66" s="302">
        <f>'MEM. DE CÁL. - final'!B315</f>
        <v>87.506000000000029</v>
      </c>
    </row>
    <row r="67" spans="1:3" x14ac:dyDescent="0.25">
      <c r="A67" s="68" t="s">
        <v>18</v>
      </c>
      <c r="B67" s="71" t="s">
        <v>66</v>
      </c>
      <c r="C67" s="75">
        <f>'MEM. DE CÁL. - final'!C315</f>
        <v>372.13609000000002</v>
      </c>
    </row>
    <row r="68" spans="1:3" x14ac:dyDescent="0.25">
      <c r="A68" s="68" t="s">
        <v>19</v>
      </c>
      <c r="B68" s="71" t="s">
        <v>148</v>
      </c>
      <c r="C68" s="75">
        <f>'MEM. DE CÁL. - final'!D315</f>
        <v>0</v>
      </c>
    </row>
    <row r="69" spans="1:3" x14ac:dyDescent="0.25">
      <c r="A69" s="68" t="s">
        <v>20</v>
      </c>
      <c r="B69" s="71" t="s">
        <v>136</v>
      </c>
      <c r="C69" s="75">
        <f>'MEM. DE CÁL. - final'!E315</f>
        <v>0</v>
      </c>
    </row>
    <row r="70" spans="1:3" x14ac:dyDescent="0.25">
      <c r="A70" s="68" t="s">
        <v>21</v>
      </c>
      <c r="B70" s="71" t="s">
        <v>147</v>
      </c>
      <c r="C70" s="75">
        <f>'MEM. DE CÁL. - final'!F315</f>
        <v>153.75</v>
      </c>
    </row>
    <row r="71" spans="1:3" x14ac:dyDescent="0.25">
      <c r="A71" s="68" t="s">
        <v>22</v>
      </c>
      <c r="B71" s="71" t="s">
        <v>149</v>
      </c>
      <c r="C71" s="75"/>
    </row>
    <row r="72" spans="1:3" x14ac:dyDescent="0.25">
      <c r="A72" s="228"/>
      <c r="B72" s="294" t="s">
        <v>28</v>
      </c>
      <c r="C72" s="298">
        <f>SUM(C66:C71)</f>
        <v>613.39209000000005</v>
      </c>
    </row>
    <row r="73" spans="1:3" x14ac:dyDescent="0.25">
      <c r="A73" s="228"/>
      <c r="B73" s="287"/>
      <c r="C73" s="211"/>
    </row>
    <row r="74" spans="1:3" x14ac:dyDescent="0.25">
      <c r="A74" s="228"/>
      <c r="B74" s="228"/>
      <c r="C74" s="276"/>
    </row>
    <row r="75" spans="1:3" ht="15.75" customHeight="1" x14ac:dyDescent="0.25">
      <c r="A75" s="487" t="s">
        <v>67</v>
      </c>
      <c r="B75" s="488"/>
      <c r="C75" s="489"/>
    </row>
    <row r="76" spans="1:3" x14ac:dyDescent="0.25">
      <c r="A76" s="479" t="s">
        <v>29</v>
      </c>
      <c r="B76" s="395"/>
      <c r="C76" s="480"/>
    </row>
    <row r="77" spans="1:3" ht="31.5" x14ac:dyDescent="0.25">
      <c r="A77" s="294">
        <v>2</v>
      </c>
      <c r="B77" s="294" t="s">
        <v>68</v>
      </c>
      <c r="C77" s="72" t="s">
        <v>16</v>
      </c>
    </row>
    <row r="78" spans="1:3" ht="31.5" x14ac:dyDescent="0.25">
      <c r="A78" s="71" t="s">
        <v>35</v>
      </c>
      <c r="B78" s="69" t="s">
        <v>40</v>
      </c>
      <c r="C78" s="75">
        <f>'MEM. DE CÁL. - final'!B328</f>
        <v>342.54980999999998</v>
      </c>
    </row>
    <row r="79" spans="1:3" x14ac:dyDescent="0.25">
      <c r="A79" s="71" t="s">
        <v>50</v>
      </c>
      <c r="B79" s="69" t="s">
        <v>51</v>
      </c>
      <c r="C79" s="75">
        <f>'MEM. DE CÁL. - final'!C328</f>
        <v>746.63450999999998</v>
      </c>
    </row>
    <row r="80" spans="1:3" x14ac:dyDescent="0.25">
      <c r="A80" s="71" t="s">
        <v>63</v>
      </c>
      <c r="B80" s="69" t="s">
        <v>64</v>
      </c>
      <c r="C80" s="75">
        <f>'MEM. DE CÁL. - final'!D328</f>
        <v>613.39209000000005</v>
      </c>
    </row>
    <row r="81" spans="1:7" x14ac:dyDescent="0.25">
      <c r="A81" s="245"/>
      <c r="B81" s="303" t="s">
        <v>28</v>
      </c>
      <c r="C81" s="304">
        <f>SUM(C78:C80)</f>
        <v>1702.5764099999999</v>
      </c>
    </row>
    <row r="82" spans="1:7" x14ac:dyDescent="0.25">
      <c r="A82" s="245"/>
      <c r="B82" s="29"/>
      <c r="C82" s="16"/>
      <c r="D82" s="9"/>
    </row>
    <row r="83" spans="1:7" x14ac:dyDescent="0.25">
      <c r="A83" s="479" t="s">
        <v>31</v>
      </c>
      <c r="B83" s="395"/>
      <c r="C83" s="480"/>
    </row>
    <row r="84" spans="1:7" ht="31.5" x14ac:dyDescent="0.25">
      <c r="A84" s="305">
        <v>2</v>
      </c>
      <c r="B84" s="294" t="s">
        <v>68</v>
      </c>
      <c r="C84" s="72" t="s">
        <v>16</v>
      </c>
    </row>
    <row r="85" spans="1:7" ht="31.5" x14ac:dyDescent="0.25">
      <c r="A85" s="71" t="s">
        <v>35</v>
      </c>
      <c r="B85" s="69" t="s">
        <v>40</v>
      </c>
      <c r="C85" s="75">
        <f>'MEM. DE CÁL. - final'!B340</f>
        <v>342.54980999999998</v>
      </c>
    </row>
    <row r="86" spans="1:7" x14ac:dyDescent="0.25">
      <c r="A86" s="71" t="s">
        <v>50</v>
      </c>
      <c r="B86" s="69" t="s">
        <v>51</v>
      </c>
      <c r="C86" s="75">
        <f>'MEM. DE CÁL. - final'!C340</f>
        <v>649.38591000000008</v>
      </c>
    </row>
    <row r="87" spans="1:7" x14ac:dyDescent="0.25">
      <c r="A87" s="306" t="s">
        <v>63</v>
      </c>
      <c r="B87" s="69" t="s">
        <v>64</v>
      </c>
      <c r="C87" s="75">
        <f>'MEM. DE CÁL. - final'!D340</f>
        <v>613.39209000000005</v>
      </c>
    </row>
    <row r="88" spans="1:7" x14ac:dyDescent="0.25">
      <c r="A88" s="307"/>
      <c r="B88" s="308" t="s">
        <v>28</v>
      </c>
      <c r="C88" s="304">
        <f>SUM(C85:C87)</f>
        <v>1605.3278100000002</v>
      </c>
    </row>
    <row r="89" spans="1:7" x14ac:dyDescent="0.25">
      <c r="A89" s="228"/>
      <c r="B89" s="228"/>
      <c r="C89" s="276"/>
    </row>
    <row r="90" spans="1:7" x14ac:dyDescent="0.25">
      <c r="A90" s="487" t="s">
        <v>69</v>
      </c>
      <c r="B90" s="488"/>
      <c r="C90" s="489"/>
      <c r="G90" s="9"/>
    </row>
    <row r="91" spans="1:7" x14ac:dyDescent="0.25">
      <c r="A91" s="305">
        <v>3</v>
      </c>
      <c r="B91" s="294" t="s">
        <v>70</v>
      </c>
      <c r="C91" s="72" t="s">
        <v>16</v>
      </c>
    </row>
    <row r="92" spans="1:7" x14ac:dyDescent="0.25">
      <c r="A92" s="68" t="s">
        <v>17</v>
      </c>
      <c r="B92" s="69" t="s">
        <v>71</v>
      </c>
      <c r="C92" s="75">
        <f>'MEM. DE CÁL. - final'!B449</f>
        <v>6.9862500000000001</v>
      </c>
    </row>
    <row r="93" spans="1:7" x14ac:dyDescent="0.25">
      <c r="A93" s="68" t="s">
        <v>18</v>
      </c>
      <c r="B93" s="69" t="s">
        <v>72</v>
      </c>
      <c r="C93" s="75">
        <f>'MEM. DE CÁL. - final'!C449</f>
        <v>0.55890000000000006</v>
      </c>
    </row>
    <row r="94" spans="1:7" ht="31.5" x14ac:dyDescent="0.25">
      <c r="A94" s="68" t="s">
        <v>19</v>
      </c>
      <c r="B94" s="69" t="s">
        <v>73</v>
      </c>
      <c r="C94" s="75">
        <f>'MEM. DE CÁL. - final'!D449</f>
        <v>0</v>
      </c>
    </row>
    <row r="95" spans="1:7" x14ac:dyDescent="0.25">
      <c r="A95" s="68" t="s">
        <v>20</v>
      </c>
      <c r="B95" s="69" t="s">
        <v>74</v>
      </c>
      <c r="C95" s="75">
        <f>'MEM. DE CÁL. - final'!E449</f>
        <v>32.602499999999999</v>
      </c>
    </row>
    <row r="96" spans="1:7" x14ac:dyDescent="0.25">
      <c r="A96" s="484" t="s">
        <v>29</v>
      </c>
      <c r="B96" s="485"/>
      <c r="C96" s="486"/>
    </row>
    <row r="97" spans="1:3" ht="31.5" x14ac:dyDescent="0.25">
      <c r="A97" s="68" t="s">
        <v>21</v>
      </c>
      <c r="B97" s="71" t="s">
        <v>75</v>
      </c>
      <c r="C97" s="295">
        <f>'MEM. DE CÁL. - final'!F449</f>
        <v>11.968377749999998</v>
      </c>
    </row>
    <row r="98" spans="1:3" x14ac:dyDescent="0.25">
      <c r="A98" s="484" t="s">
        <v>31</v>
      </c>
      <c r="B98" s="485"/>
      <c r="C98" s="486"/>
    </row>
    <row r="99" spans="1:3" ht="31.5" x14ac:dyDescent="0.25">
      <c r="A99" s="68" t="s">
        <v>21</v>
      </c>
      <c r="B99" s="71" t="s">
        <v>75</v>
      </c>
      <c r="C99" s="295">
        <f>'MEM. DE CÁL. - final'!G449</f>
        <v>10.077432750000002</v>
      </c>
    </row>
    <row r="100" spans="1:3" ht="31.5" x14ac:dyDescent="0.25">
      <c r="A100" s="68" t="s">
        <v>22</v>
      </c>
      <c r="B100" s="69" t="s">
        <v>76</v>
      </c>
      <c r="C100" s="75">
        <f>'MEM. DE CÁL. - final'!B459</f>
        <v>83.835000000000008</v>
      </c>
    </row>
    <row r="101" spans="1:3" x14ac:dyDescent="0.25">
      <c r="A101" s="228"/>
      <c r="B101" s="228"/>
      <c r="C101" s="276"/>
    </row>
    <row r="102" spans="1:3" x14ac:dyDescent="0.25">
      <c r="A102" s="479" t="s">
        <v>29</v>
      </c>
      <c r="B102" s="480"/>
      <c r="C102" s="276"/>
    </row>
    <row r="103" spans="1:3" x14ac:dyDescent="0.25">
      <c r="A103" s="296" t="s">
        <v>28</v>
      </c>
      <c r="B103" s="309">
        <f>SUM(C92:C95,C97,C100)</f>
        <v>135.95102775000001</v>
      </c>
      <c r="C103" s="276"/>
    </row>
    <row r="104" spans="1:3" x14ac:dyDescent="0.25">
      <c r="C104" s="276"/>
    </row>
    <row r="105" spans="1:3" x14ac:dyDescent="0.25">
      <c r="A105" s="479" t="s">
        <v>31</v>
      </c>
      <c r="B105" s="480"/>
      <c r="C105" s="276"/>
    </row>
    <row r="106" spans="1:3" x14ac:dyDescent="0.25">
      <c r="A106" s="296" t="s">
        <v>28</v>
      </c>
      <c r="B106" s="309">
        <f>SUM(C92:C95,C99,C100)</f>
        <v>134.06008274999999</v>
      </c>
      <c r="C106" s="276"/>
    </row>
    <row r="107" spans="1:3" x14ac:dyDescent="0.25">
      <c r="A107" s="228"/>
      <c r="B107" s="228"/>
      <c r="C107" s="276"/>
    </row>
    <row r="108" spans="1:3" x14ac:dyDescent="0.25">
      <c r="A108" s="487" t="s">
        <v>77</v>
      </c>
      <c r="B108" s="488"/>
      <c r="C108" s="489"/>
    </row>
    <row r="109" spans="1:3" ht="15.75" customHeight="1" x14ac:dyDescent="0.25">
      <c r="A109" s="487" t="s">
        <v>78</v>
      </c>
      <c r="B109" s="488"/>
      <c r="C109" s="489"/>
    </row>
    <row r="110" spans="1:3" x14ac:dyDescent="0.25">
      <c r="A110" s="294" t="s">
        <v>79</v>
      </c>
      <c r="B110" s="72" t="s">
        <v>80</v>
      </c>
      <c r="C110" s="72" t="s">
        <v>16</v>
      </c>
    </row>
    <row r="111" spans="1:3" x14ac:dyDescent="0.25">
      <c r="A111" s="71" t="s">
        <v>17</v>
      </c>
      <c r="B111" s="71" t="s">
        <v>81</v>
      </c>
      <c r="C111" s="68"/>
    </row>
    <row r="112" spans="1:3" x14ac:dyDescent="0.25">
      <c r="A112" s="71" t="s">
        <v>18</v>
      </c>
      <c r="B112" s="71" t="s">
        <v>82</v>
      </c>
      <c r="C112" s="75">
        <f>'MEM. DE CÁL. - final'!C480</f>
        <v>9.3149999999999995</v>
      </c>
    </row>
    <row r="113" spans="1:3" x14ac:dyDescent="0.25">
      <c r="A113" s="71" t="s">
        <v>19</v>
      </c>
      <c r="B113" s="71" t="s">
        <v>83</v>
      </c>
      <c r="C113" s="75">
        <f>'MEM. DE CÁL. - final'!C495</f>
        <v>1.3972499999999997E-2</v>
      </c>
    </row>
    <row r="114" spans="1:3" x14ac:dyDescent="0.25">
      <c r="A114" s="71" t="s">
        <v>20</v>
      </c>
      <c r="B114" s="71" t="s">
        <v>84</v>
      </c>
      <c r="C114" s="75">
        <f>'MEM. DE CÁL. - final'!C510</f>
        <v>6.2876249999999995E-2</v>
      </c>
    </row>
    <row r="115" spans="1:3" x14ac:dyDescent="0.25">
      <c r="A115" s="71" t="s">
        <v>21</v>
      </c>
      <c r="B115" s="71" t="s">
        <v>85</v>
      </c>
      <c r="C115" s="75"/>
    </row>
    <row r="116" spans="1:3" x14ac:dyDescent="0.25">
      <c r="A116" s="71" t="s">
        <v>22</v>
      </c>
      <c r="B116" s="71" t="s">
        <v>86</v>
      </c>
      <c r="C116" s="75">
        <f>'MEM. DE CÁL. - final'!C528</f>
        <v>0.16534125</v>
      </c>
    </row>
    <row r="117" spans="1:3" x14ac:dyDescent="0.25">
      <c r="A117" s="484" t="s">
        <v>29</v>
      </c>
      <c r="B117" s="485"/>
      <c r="C117" s="486"/>
    </row>
    <row r="118" spans="1:3" ht="31.5" x14ac:dyDescent="0.25">
      <c r="A118" s="71" t="s">
        <v>30</v>
      </c>
      <c r="B118" s="71" t="s">
        <v>87</v>
      </c>
      <c r="C118" s="75">
        <f>'MEM. DE CÁL. - final'!C542</f>
        <v>3.5084444489999993</v>
      </c>
    </row>
    <row r="119" spans="1:3" x14ac:dyDescent="0.25">
      <c r="A119" s="484" t="s">
        <v>31</v>
      </c>
      <c r="B119" s="485"/>
      <c r="C119" s="486"/>
    </row>
    <row r="120" spans="1:3" ht="31.5" x14ac:dyDescent="0.25">
      <c r="A120" s="71" t="s">
        <v>30</v>
      </c>
      <c r="B120" s="71" t="s">
        <v>87</v>
      </c>
      <c r="C120" s="75">
        <f>'MEM. DE CÁL. - final'!C556</f>
        <v>2.9541274290000001</v>
      </c>
    </row>
    <row r="121" spans="1:3" x14ac:dyDescent="0.25">
      <c r="A121" s="228"/>
      <c r="B121" s="228"/>
      <c r="C121" s="276"/>
    </row>
    <row r="122" spans="1:3" x14ac:dyDescent="0.25">
      <c r="A122" s="479" t="s">
        <v>29</v>
      </c>
      <c r="B122" s="480"/>
      <c r="C122" s="276"/>
    </row>
    <row r="123" spans="1:3" x14ac:dyDescent="0.25">
      <c r="A123" s="294" t="s">
        <v>28</v>
      </c>
      <c r="B123" s="310">
        <f>SUM(C111:C116,C118)</f>
        <v>13.065634448999997</v>
      </c>
      <c r="C123" s="276"/>
    </row>
    <row r="124" spans="1:3" x14ac:dyDescent="0.25">
      <c r="A124" s="228"/>
      <c r="B124" s="228"/>
      <c r="C124" s="276"/>
    </row>
    <row r="125" spans="1:3" x14ac:dyDescent="0.25">
      <c r="A125" s="479" t="s">
        <v>31</v>
      </c>
      <c r="B125" s="480"/>
      <c r="C125" s="276"/>
    </row>
    <row r="126" spans="1:3" x14ac:dyDescent="0.25">
      <c r="A126" s="294" t="s">
        <v>28</v>
      </c>
      <c r="B126" s="310">
        <f>SUM(C111:C116,C120)</f>
        <v>12.511317428999998</v>
      </c>
      <c r="C126" s="276"/>
    </row>
    <row r="127" spans="1:3" x14ac:dyDescent="0.25">
      <c r="A127" s="228"/>
      <c r="B127" s="228"/>
      <c r="C127" s="276"/>
    </row>
    <row r="128" spans="1:3" ht="15.75" customHeight="1" x14ac:dyDescent="0.25">
      <c r="A128" s="487" t="s">
        <v>88</v>
      </c>
      <c r="B128" s="488"/>
      <c r="C128" s="489"/>
    </row>
    <row r="129" spans="1:3" ht="31.5" x14ac:dyDescent="0.25">
      <c r="A129" s="294" t="s">
        <v>90</v>
      </c>
      <c r="B129" s="72" t="s">
        <v>91</v>
      </c>
      <c r="C129" s="72" t="s">
        <v>16</v>
      </c>
    </row>
    <row r="130" spans="1:3" ht="31.5" x14ac:dyDescent="0.25">
      <c r="A130" s="71" t="s">
        <v>17</v>
      </c>
      <c r="B130" s="71" t="s">
        <v>89</v>
      </c>
      <c r="C130" s="75">
        <f>'MEM. DE CÁL. - final'!D572</f>
        <v>0</v>
      </c>
    </row>
    <row r="131" spans="1:3" x14ac:dyDescent="0.25">
      <c r="A131" s="484" t="s">
        <v>29</v>
      </c>
      <c r="B131" s="485"/>
      <c r="C131" s="486"/>
    </row>
    <row r="132" spans="1:3" ht="47.25" x14ac:dyDescent="0.25">
      <c r="A132" s="71" t="s">
        <v>18</v>
      </c>
      <c r="B132" s="71" t="s">
        <v>111</v>
      </c>
      <c r="C132" s="75">
        <f>'MEM. DE CÁL. - final'!C586</f>
        <v>0</v>
      </c>
    </row>
    <row r="133" spans="1:3" ht="31.5" x14ac:dyDescent="0.25">
      <c r="A133" s="71" t="s">
        <v>19</v>
      </c>
      <c r="B133" s="71" t="s">
        <v>93</v>
      </c>
      <c r="C133" s="75">
        <f>'MEM. DE CÁL. - final'!D614</f>
        <v>0</v>
      </c>
    </row>
    <row r="134" spans="1:3" x14ac:dyDescent="0.25">
      <c r="A134" s="484" t="s">
        <v>31</v>
      </c>
      <c r="B134" s="485"/>
      <c r="C134" s="486"/>
    </row>
    <row r="135" spans="1:3" ht="47.25" x14ac:dyDescent="0.25">
      <c r="A135" s="71" t="s">
        <v>18</v>
      </c>
      <c r="B135" s="71" t="s">
        <v>92</v>
      </c>
      <c r="C135" s="75">
        <f>'MEM. DE CÁL. - final'!C600</f>
        <v>0</v>
      </c>
    </row>
    <row r="136" spans="1:3" ht="31.5" x14ac:dyDescent="0.25">
      <c r="A136" s="71" t="s">
        <v>19</v>
      </c>
      <c r="B136" s="71" t="s">
        <v>93</v>
      </c>
      <c r="C136" s="75">
        <f>'MEM. DE CÁL. - final'!D628</f>
        <v>0</v>
      </c>
    </row>
    <row r="137" spans="1:3" x14ac:dyDescent="0.25">
      <c r="A137" s="311"/>
      <c r="B137" s="312"/>
      <c r="C137" s="313"/>
    </row>
    <row r="138" spans="1:3" x14ac:dyDescent="0.25">
      <c r="A138" s="71" t="s">
        <v>20</v>
      </c>
      <c r="B138" s="71" t="s">
        <v>94</v>
      </c>
      <c r="C138" s="68"/>
    </row>
    <row r="139" spans="1:3" x14ac:dyDescent="0.25">
      <c r="A139" s="228"/>
      <c r="B139" s="228"/>
      <c r="C139" s="276"/>
    </row>
    <row r="140" spans="1:3" x14ac:dyDescent="0.25">
      <c r="A140" s="479" t="s">
        <v>29</v>
      </c>
      <c r="B140" s="480"/>
      <c r="C140" s="276"/>
    </row>
    <row r="141" spans="1:3" x14ac:dyDescent="0.25">
      <c r="A141" s="294" t="s">
        <v>28</v>
      </c>
      <c r="B141" s="310">
        <f>SUM(C130,C132:C133)</f>
        <v>0</v>
      </c>
      <c r="C141" s="276"/>
    </row>
    <row r="142" spans="1:3" x14ac:dyDescent="0.25">
      <c r="A142" s="228"/>
      <c r="B142" s="228"/>
      <c r="C142" s="276"/>
    </row>
    <row r="143" spans="1:3" x14ac:dyDescent="0.25">
      <c r="A143" s="479" t="s">
        <v>31</v>
      </c>
      <c r="B143" s="480"/>
      <c r="C143" s="276"/>
    </row>
    <row r="144" spans="1:3" x14ac:dyDescent="0.25">
      <c r="A144" s="294" t="s">
        <v>28</v>
      </c>
      <c r="B144" s="310">
        <f>SUM(C130,C135:C136)</f>
        <v>0</v>
      </c>
      <c r="C144" s="276"/>
    </row>
    <row r="145" spans="1:3" x14ac:dyDescent="0.25">
      <c r="A145" s="228"/>
      <c r="B145" s="228"/>
      <c r="C145" s="276"/>
    </row>
    <row r="146" spans="1:3" ht="15.75" customHeight="1" x14ac:dyDescent="0.25">
      <c r="A146" s="487" t="s">
        <v>231</v>
      </c>
      <c r="B146" s="488"/>
      <c r="C146" s="489"/>
    </row>
    <row r="147" spans="1:3" x14ac:dyDescent="0.25">
      <c r="A147" s="294" t="s">
        <v>96</v>
      </c>
      <c r="B147" s="72" t="s">
        <v>97</v>
      </c>
      <c r="C147" s="72" t="s">
        <v>16</v>
      </c>
    </row>
    <row r="148" spans="1:3" x14ac:dyDescent="0.25">
      <c r="A148" s="71" t="s">
        <v>17</v>
      </c>
      <c r="B148" s="71" t="s">
        <v>98</v>
      </c>
      <c r="C148" s="68"/>
    </row>
    <row r="149" spans="1:3" ht="31.5" x14ac:dyDescent="0.25">
      <c r="A149" s="71" t="s">
        <v>18</v>
      </c>
      <c r="B149" s="71" t="s">
        <v>99</v>
      </c>
      <c r="C149" s="68"/>
    </row>
    <row r="150" spans="1:3" x14ac:dyDescent="0.25">
      <c r="A150" s="228"/>
      <c r="B150" s="294" t="s">
        <v>101</v>
      </c>
      <c r="C150" s="298">
        <f>SUM(C148:C149)</f>
        <v>0</v>
      </c>
    </row>
    <row r="151" spans="1:3" x14ac:dyDescent="0.25">
      <c r="A151" s="228"/>
      <c r="B151" s="228"/>
      <c r="C151" s="276"/>
    </row>
    <row r="152" spans="1:3" ht="15.75" customHeight="1" x14ac:dyDescent="0.25">
      <c r="A152" s="487" t="s">
        <v>95</v>
      </c>
      <c r="B152" s="488"/>
      <c r="C152" s="489"/>
    </row>
    <row r="153" spans="1:3" x14ac:dyDescent="0.25">
      <c r="A153" s="479" t="s">
        <v>29</v>
      </c>
      <c r="B153" s="395"/>
      <c r="C153" s="480"/>
    </row>
    <row r="154" spans="1:3" x14ac:dyDescent="0.25">
      <c r="A154" s="294">
        <v>4</v>
      </c>
      <c r="B154" s="294" t="s">
        <v>100</v>
      </c>
      <c r="C154" s="72" t="s">
        <v>16</v>
      </c>
    </row>
    <row r="155" spans="1:3" x14ac:dyDescent="0.25">
      <c r="A155" s="71" t="s">
        <v>79</v>
      </c>
      <c r="B155" s="69" t="str">
        <f>B110</f>
        <v>SUBSTITUTO NAS AUSÊNCIAS LEGAIS</v>
      </c>
      <c r="C155" s="75">
        <f>B123</f>
        <v>13.065634448999997</v>
      </c>
    </row>
    <row r="156" spans="1:3" ht="31.5" x14ac:dyDescent="0.25">
      <c r="A156" s="71" t="s">
        <v>90</v>
      </c>
      <c r="B156" s="69" t="str">
        <f>B129</f>
        <v>SUBSTITUTO NA COBERTURA DE AFASTAMENTO MATERNIDADE ( REFERÊNCIA: 120 DIAS )</v>
      </c>
      <c r="C156" s="75">
        <f>B141</f>
        <v>0</v>
      </c>
    </row>
    <row r="157" spans="1:3" x14ac:dyDescent="0.25">
      <c r="A157" s="71" t="s">
        <v>96</v>
      </c>
      <c r="B157" s="69" t="str">
        <f>B147</f>
        <v>SUBSTITUTO NA INTRAJORNADA</v>
      </c>
      <c r="C157" s="75">
        <f>C150</f>
        <v>0</v>
      </c>
    </row>
    <row r="158" spans="1:3" x14ac:dyDescent="0.25">
      <c r="A158" s="228"/>
      <c r="B158" s="303" t="s">
        <v>28</v>
      </c>
      <c r="C158" s="304">
        <f>SUM(C155:C157)</f>
        <v>13.065634448999997</v>
      </c>
    </row>
    <row r="159" spans="1:3" x14ac:dyDescent="0.25">
      <c r="A159" s="228"/>
      <c r="B159" s="228"/>
      <c r="C159" s="276"/>
    </row>
    <row r="160" spans="1:3" x14ac:dyDescent="0.25">
      <c r="A160" s="479" t="s">
        <v>31</v>
      </c>
      <c r="B160" s="395"/>
      <c r="C160" s="480"/>
    </row>
    <row r="161" spans="1:3" x14ac:dyDescent="0.25">
      <c r="A161" s="305">
        <v>4</v>
      </c>
      <c r="B161" s="294" t="s">
        <v>100</v>
      </c>
      <c r="C161" s="72" t="s">
        <v>16</v>
      </c>
    </row>
    <row r="162" spans="1:3" x14ac:dyDescent="0.25">
      <c r="A162" s="71" t="s">
        <v>79</v>
      </c>
      <c r="B162" s="69" t="str">
        <f>B110</f>
        <v>SUBSTITUTO NAS AUSÊNCIAS LEGAIS</v>
      </c>
      <c r="C162" s="75">
        <f>B126</f>
        <v>12.511317428999998</v>
      </c>
    </row>
    <row r="163" spans="1:3" ht="31.5" x14ac:dyDescent="0.25">
      <c r="A163" s="71" t="s">
        <v>90</v>
      </c>
      <c r="B163" s="69" t="str">
        <f>B129</f>
        <v>SUBSTITUTO NA COBERTURA DE AFASTAMENTO MATERNIDADE ( REFERÊNCIA: 120 DIAS )</v>
      </c>
      <c r="C163" s="75">
        <f>B144</f>
        <v>0</v>
      </c>
    </row>
    <row r="164" spans="1:3" x14ac:dyDescent="0.25">
      <c r="A164" s="71" t="s">
        <v>96</v>
      </c>
      <c r="B164" s="69" t="str">
        <f>B147</f>
        <v>SUBSTITUTO NA INTRAJORNADA</v>
      </c>
      <c r="C164" s="75">
        <f>C150</f>
        <v>0</v>
      </c>
    </row>
    <row r="165" spans="1:3" x14ac:dyDescent="0.25">
      <c r="A165" s="228"/>
      <c r="B165" s="303" t="s">
        <v>28</v>
      </c>
      <c r="C165" s="304">
        <f>SUM(C162:C164)</f>
        <v>12.511317428999998</v>
      </c>
    </row>
    <row r="166" spans="1:3" x14ac:dyDescent="0.25">
      <c r="A166" s="228"/>
      <c r="B166" s="228"/>
      <c r="C166" s="276"/>
    </row>
    <row r="167" spans="1:3" x14ac:dyDescent="0.25">
      <c r="A167" s="487" t="s">
        <v>102</v>
      </c>
      <c r="B167" s="488"/>
      <c r="C167" s="489"/>
    </row>
    <row r="168" spans="1:3" x14ac:dyDescent="0.25">
      <c r="A168" s="294">
        <v>5</v>
      </c>
      <c r="B168" s="72" t="s">
        <v>103</v>
      </c>
      <c r="C168" s="72" t="s">
        <v>16</v>
      </c>
    </row>
    <row r="169" spans="1:3" x14ac:dyDescent="0.25">
      <c r="A169" s="324" t="s">
        <v>17</v>
      </c>
      <c r="B169" s="324" t="s">
        <v>531</v>
      </c>
      <c r="C169" s="75">
        <f>'MEM. DE CÁL. - final'!B735</f>
        <v>173.63</v>
      </c>
    </row>
    <row r="170" spans="1:3" x14ac:dyDescent="0.25">
      <c r="A170" s="324" t="s">
        <v>532</v>
      </c>
      <c r="B170" s="324" t="s">
        <v>328</v>
      </c>
      <c r="C170" s="75">
        <f>'MEM. DE CÁL. - final'!C735</f>
        <v>90.03</v>
      </c>
    </row>
    <row r="171" spans="1:3" s="318" customFormat="1" x14ac:dyDescent="0.25">
      <c r="A171" s="324" t="s">
        <v>533</v>
      </c>
      <c r="B171" s="324" t="s">
        <v>328</v>
      </c>
      <c r="C171" s="328">
        <f>'MEM. DE CÁL. - final'!D735</f>
        <v>0</v>
      </c>
    </row>
    <row r="172" spans="1:3" x14ac:dyDescent="0.25">
      <c r="A172" s="324" t="s">
        <v>19</v>
      </c>
      <c r="B172" s="324" t="s">
        <v>530</v>
      </c>
      <c r="C172" s="75">
        <f>'MEM. DE CÁL. - final'!E735</f>
        <v>14.165654761904761</v>
      </c>
    </row>
    <row r="173" spans="1:3" x14ac:dyDescent="0.25">
      <c r="A173" s="228"/>
      <c r="B173" s="296" t="s">
        <v>28</v>
      </c>
      <c r="C173" s="314">
        <f>SUM(C169:C172)</f>
        <v>277.82565476190473</v>
      </c>
    </row>
    <row r="174" spans="1:3" x14ac:dyDescent="0.25">
      <c r="A174" s="228"/>
      <c r="B174" s="228"/>
      <c r="C174" s="276"/>
    </row>
    <row r="175" spans="1:3" x14ac:dyDescent="0.25">
      <c r="A175" s="487" t="s">
        <v>104</v>
      </c>
      <c r="B175" s="488"/>
      <c r="C175" s="489"/>
    </row>
    <row r="176" spans="1:3" x14ac:dyDescent="0.25">
      <c r="A176" s="294">
        <v>6</v>
      </c>
      <c r="B176" s="72" t="s">
        <v>105</v>
      </c>
      <c r="C176" s="72" t="s">
        <v>16</v>
      </c>
    </row>
    <row r="177" spans="1:3" x14ac:dyDescent="0.25">
      <c r="A177" s="484" t="s">
        <v>106</v>
      </c>
      <c r="B177" s="485"/>
      <c r="C177" s="486"/>
    </row>
    <row r="178" spans="1:3" x14ac:dyDescent="0.25">
      <c r="A178" s="71" t="s">
        <v>17</v>
      </c>
      <c r="B178" s="71" t="s">
        <v>107</v>
      </c>
      <c r="C178" s="75">
        <f>'MEM. DE CÁL. - final'!B751</f>
        <v>266.42831088726336</v>
      </c>
    </row>
    <row r="179" spans="1:3" x14ac:dyDescent="0.25">
      <c r="A179" s="71" t="s">
        <v>18</v>
      </c>
      <c r="B179" s="71" t="s">
        <v>108</v>
      </c>
      <c r="C179" s="75">
        <f>'MEM. DE CÁL. - final'!B765</f>
        <v>407.2547037848168</v>
      </c>
    </row>
    <row r="180" spans="1:3" x14ac:dyDescent="0.25">
      <c r="A180" s="71" t="s">
        <v>19</v>
      </c>
      <c r="B180" s="71" t="s">
        <v>109</v>
      </c>
      <c r="C180" s="75">
        <f>'MEM. DE CÁL. - final'!F790</f>
        <v>744.45684919265352</v>
      </c>
    </row>
    <row r="181" spans="1:3" x14ac:dyDescent="0.25">
      <c r="A181" s="228"/>
      <c r="B181" s="296" t="s">
        <v>28</v>
      </c>
      <c r="C181" s="314">
        <f>SUM(C178:C180)</f>
        <v>1418.1398638647338</v>
      </c>
    </row>
    <row r="182" spans="1:3" x14ac:dyDescent="0.25">
      <c r="A182" s="228"/>
      <c r="B182" s="228"/>
      <c r="C182" s="276"/>
    </row>
    <row r="183" spans="1:3" x14ac:dyDescent="0.25">
      <c r="A183" s="484" t="s">
        <v>110</v>
      </c>
      <c r="B183" s="485"/>
      <c r="C183" s="486"/>
    </row>
    <row r="184" spans="1:3" x14ac:dyDescent="0.25">
      <c r="A184" s="71" t="s">
        <v>17</v>
      </c>
      <c r="B184" s="71" t="s">
        <v>107</v>
      </c>
      <c r="C184" s="75">
        <f>'MEM. DE CÁL. - final'!B805</f>
        <v>266.42831088726336</v>
      </c>
    </row>
    <row r="185" spans="1:3" x14ac:dyDescent="0.25">
      <c r="A185" s="71" t="s">
        <v>18</v>
      </c>
      <c r="B185" s="71" t="s">
        <v>108</v>
      </c>
      <c r="C185" s="75">
        <f>'MEM. DE CÁL. - final'!B819</f>
        <v>407.2547037848168</v>
      </c>
    </row>
    <row r="186" spans="1:3" x14ac:dyDescent="0.25">
      <c r="A186" s="71" t="s">
        <v>19</v>
      </c>
      <c r="B186" s="71" t="s">
        <v>109</v>
      </c>
      <c r="C186" s="75">
        <f>'MEM. DE CÁL. - final'!F844</f>
        <v>424.19578615353385</v>
      </c>
    </row>
    <row r="187" spans="1:3" x14ac:dyDescent="0.25">
      <c r="A187" s="228"/>
      <c r="B187" s="296" t="s">
        <v>28</v>
      </c>
      <c r="C187" s="314">
        <f>SUM(C184:C186)</f>
        <v>1097.878800825614</v>
      </c>
    </row>
    <row r="188" spans="1:3" x14ac:dyDescent="0.25">
      <c r="A188" s="228"/>
      <c r="B188" s="228"/>
      <c r="C188" s="276"/>
    </row>
    <row r="189" spans="1:3" x14ac:dyDescent="0.25">
      <c r="A189" s="484" t="s">
        <v>31</v>
      </c>
      <c r="B189" s="485"/>
      <c r="C189" s="486"/>
    </row>
    <row r="190" spans="1:3" x14ac:dyDescent="0.25">
      <c r="A190" s="71" t="s">
        <v>17</v>
      </c>
      <c r="B190" s="71" t="s">
        <v>107</v>
      </c>
      <c r="C190" s="75">
        <f>'MEM. DE CÁL. - final'!B859</f>
        <v>259.44974054586339</v>
      </c>
    </row>
    <row r="191" spans="1:3" x14ac:dyDescent="0.25">
      <c r="A191" s="71" t="s">
        <v>18</v>
      </c>
      <c r="B191" s="71" t="s">
        <v>108</v>
      </c>
      <c r="C191" s="75">
        <f>'MEM. DE CÁL. - final'!B873</f>
        <v>396.58746054867692</v>
      </c>
    </row>
    <row r="192" spans="1:3" x14ac:dyDescent="0.25">
      <c r="A192" s="71" t="s">
        <v>19</v>
      </c>
      <c r="B192" s="71" t="s">
        <v>109</v>
      </c>
      <c r="C192" s="75">
        <f>'MEM. DE CÁL. - final'!F898</f>
        <v>352.69364736213936</v>
      </c>
    </row>
    <row r="193" spans="1:3" x14ac:dyDescent="0.25">
      <c r="A193" s="228"/>
      <c r="B193" s="296" t="s">
        <v>28</v>
      </c>
      <c r="C193" s="314">
        <f>SUM(C190:C192)</f>
        <v>1008.7308484566796</v>
      </c>
    </row>
    <row r="195" spans="1:3" x14ac:dyDescent="0.25">
      <c r="B195" s="487" t="s">
        <v>277</v>
      </c>
      <c r="C195" s="489"/>
    </row>
    <row r="196" spans="1:3" x14ac:dyDescent="0.25">
      <c r="B196" s="315" t="s">
        <v>275</v>
      </c>
      <c r="C196" s="162">
        <f>'MEM. DE CÁL. - final'!C948</f>
        <v>5224.2585908256387</v>
      </c>
    </row>
    <row r="197" spans="1:3" x14ac:dyDescent="0.25">
      <c r="B197" s="315" t="s">
        <v>274</v>
      </c>
      <c r="C197" s="162">
        <f>'MEM. DE CÁL. - final'!D948</f>
        <v>4903.9975277865187</v>
      </c>
    </row>
    <row r="198" spans="1:3" x14ac:dyDescent="0.25">
      <c r="B198" s="315" t="s">
        <v>235</v>
      </c>
      <c r="C198" s="162">
        <f>'MEM. DE CÁL. - final'!E948</f>
        <v>4715.1557133975848</v>
      </c>
    </row>
  </sheetData>
  <mergeCells count="43">
    <mergeCell ref="B195:C195"/>
    <mergeCell ref="A160:C160"/>
    <mergeCell ref="A167:C167"/>
    <mergeCell ref="A175:C175"/>
    <mergeCell ref="A177:C177"/>
    <mergeCell ref="A183:C183"/>
    <mergeCell ref="A189:C189"/>
    <mergeCell ref="A153:C153"/>
    <mergeCell ref="A117:C117"/>
    <mergeCell ref="A119:C119"/>
    <mergeCell ref="A122:B122"/>
    <mergeCell ref="A125:B125"/>
    <mergeCell ref="A128:C128"/>
    <mergeCell ref="A131:C131"/>
    <mergeCell ref="A134:C134"/>
    <mergeCell ref="A140:B140"/>
    <mergeCell ref="A143:B143"/>
    <mergeCell ref="A146:C146"/>
    <mergeCell ref="A152:C152"/>
    <mergeCell ref="A109:C109"/>
    <mergeCell ref="A52:C52"/>
    <mergeCell ref="A64:C64"/>
    <mergeCell ref="A75:C75"/>
    <mergeCell ref="A76:C76"/>
    <mergeCell ref="A83:C83"/>
    <mergeCell ref="A90:C90"/>
    <mergeCell ref="A96:C96"/>
    <mergeCell ref="A98:C98"/>
    <mergeCell ref="A102:B102"/>
    <mergeCell ref="A105:B105"/>
    <mergeCell ref="A108:C108"/>
    <mergeCell ref="A40:C40"/>
    <mergeCell ref="A1:C2"/>
    <mergeCell ref="A4:C4"/>
    <mergeCell ref="A8:C8"/>
    <mergeCell ref="A9:C9"/>
    <mergeCell ref="A10:C10"/>
    <mergeCell ref="A17:C17"/>
    <mergeCell ref="A26:C26"/>
    <mergeCell ref="A28:C28"/>
    <mergeCell ref="A31:C31"/>
    <mergeCell ref="A32:C32"/>
    <mergeCell ref="A39:C39"/>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9"/>
  <sheetViews>
    <sheetView topLeftCell="A172" zoomScale="85" zoomScaleNormal="85" workbookViewId="0">
      <selection activeCell="A4" sqref="A4:C199"/>
    </sheetView>
  </sheetViews>
  <sheetFormatPr defaultRowHeight="15.75" x14ac:dyDescent="0.25"/>
  <cols>
    <col min="1" max="1" width="16.5703125" style="104" bestFit="1" customWidth="1"/>
    <col min="2" max="2" width="58.85546875" style="104" bestFit="1" customWidth="1"/>
    <col min="3" max="3" width="34.140625" style="103" customWidth="1"/>
  </cols>
  <sheetData>
    <row r="1" spans="1:3" ht="15" x14ac:dyDescent="0.25">
      <c r="A1" s="473" t="s">
        <v>0</v>
      </c>
      <c r="B1" s="474"/>
      <c r="C1" s="475"/>
    </row>
    <row r="2" spans="1:3" ht="15" x14ac:dyDescent="0.25">
      <c r="A2" s="476"/>
      <c r="B2" s="477"/>
      <c r="C2" s="478"/>
    </row>
    <row r="3" spans="1:3" x14ac:dyDescent="0.25">
      <c r="A3" s="228"/>
      <c r="B3" s="228"/>
      <c r="C3" s="276"/>
    </row>
    <row r="4" spans="1:3" x14ac:dyDescent="0.25">
      <c r="A4" s="479" t="s">
        <v>1</v>
      </c>
      <c r="B4" s="395"/>
      <c r="C4" s="480"/>
    </row>
    <row r="5" spans="1:3" ht="31.5" x14ac:dyDescent="0.25">
      <c r="A5" s="72" t="s">
        <v>2</v>
      </c>
      <c r="B5" s="72" t="s">
        <v>3</v>
      </c>
      <c r="C5" s="72" t="s">
        <v>4</v>
      </c>
    </row>
    <row r="6" spans="1:3" ht="31.5" x14ac:dyDescent="0.25">
      <c r="A6" s="68" t="str">
        <f>'MEM. DE CÁL. - final'!A16</f>
        <v>Eletricista (Cód. 7)</v>
      </c>
      <c r="B6" s="68" t="s">
        <v>5</v>
      </c>
      <c r="C6" s="68">
        <f>'MEM. DE CÁL. - final'!C16</f>
        <v>2</v>
      </c>
    </row>
    <row r="7" spans="1:3" x14ac:dyDescent="0.25">
      <c r="A7" s="228"/>
      <c r="B7" s="228"/>
      <c r="C7" s="276"/>
    </row>
    <row r="8" spans="1:3" x14ac:dyDescent="0.25">
      <c r="A8" s="479" t="s">
        <v>6</v>
      </c>
      <c r="B8" s="395"/>
      <c r="C8" s="480"/>
    </row>
    <row r="9" spans="1:3" x14ac:dyDescent="0.25">
      <c r="A9" s="481" t="s">
        <v>7</v>
      </c>
      <c r="B9" s="482"/>
      <c r="C9" s="483"/>
    </row>
    <row r="10" spans="1:3" x14ac:dyDescent="0.25">
      <c r="A10" s="484" t="s">
        <v>8</v>
      </c>
      <c r="B10" s="485"/>
      <c r="C10" s="486"/>
    </row>
    <row r="11" spans="1:3" x14ac:dyDescent="0.25">
      <c r="A11" s="68">
        <v>1</v>
      </c>
      <c r="B11" s="71" t="s">
        <v>9</v>
      </c>
      <c r="C11" s="68" t="str">
        <f>A6</f>
        <v>Eletricista (Cód. 7)</v>
      </c>
    </row>
    <row r="12" spans="1:3" x14ac:dyDescent="0.25">
      <c r="A12" s="68">
        <v>2</v>
      </c>
      <c r="B12" s="71" t="s">
        <v>10</v>
      </c>
      <c r="C12" s="68" t="s">
        <v>355</v>
      </c>
    </row>
    <row r="13" spans="1:3" x14ac:dyDescent="0.25">
      <c r="A13" s="68">
        <v>3</v>
      </c>
      <c r="B13" s="71" t="s">
        <v>11</v>
      </c>
      <c r="C13" s="293">
        <f>'MEM. DE CÁL. - final'!B16</f>
        <v>1676.7</v>
      </c>
    </row>
    <row r="14" spans="1:3" x14ac:dyDescent="0.25">
      <c r="A14" s="68">
        <v>4</v>
      </c>
      <c r="B14" s="71" t="s">
        <v>12</v>
      </c>
      <c r="C14" s="68" t="str">
        <f>A6</f>
        <v>Eletricista (Cód. 7)</v>
      </c>
    </row>
    <row r="15" spans="1:3" x14ac:dyDescent="0.25">
      <c r="A15" s="68">
        <v>5</v>
      </c>
      <c r="B15" s="71" t="s">
        <v>13</v>
      </c>
      <c r="C15" s="68" t="s">
        <v>527</v>
      </c>
    </row>
    <row r="16" spans="1:3" x14ac:dyDescent="0.25">
      <c r="A16" s="228"/>
      <c r="B16" s="228"/>
      <c r="C16" s="276"/>
    </row>
    <row r="17" spans="1:10" x14ac:dyDescent="0.25">
      <c r="A17" s="487" t="s">
        <v>14</v>
      </c>
      <c r="B17" s="488"/>
      <c r="C17" s="489"/>
    </row>
    <row r="18" spans="1:10" x14ac:dyDescent="0.25">
      <c r="A18" s="72">
        <v>1</v>
      </c>
      <c r="B18" s="294" t="s">
        <v>15</v>
      </c>
      <c r="C18" s="72" t="s">
        <v>16</v>
      </c>
    </row>
    <row r="19" spans="1:10" x14ac:dyDescent="0.25">
      <c r="A19" s="68" t="s">
        <v>17</v>
      </c>
      <c r="B19" s="71" t="s">
        <v>23</v>
      </c>
      <c r="C19" s="295">
        <f>'MEM. DE CÁL. - final'!B94</f>
        <v>1676.7</v>
      </c>
      <c r="H19" s="12"/>
      <c r="I19" s="12"/>
      <c r="J19" s="12"/>
    </row>
    <row r="20" spans="1:10" x14ac:dyDescent="0.25">
      <c r="A20" s="68" t="s">
        <v>18</v>
      </c>
      <c r="B20" s="104" t="s">
        <v>130</v>
      </c>
      <c r="C20" s="295">
        <f>'MEM. DE CÁL. - final'!C94</f>
        <v>0</v>
      </c>
      <c r="H20" s="12"/>
    </row>
    <row r="21" spans="1:10" x14ac:dyDescent="0.25">
      <c r="A21" s="68" t="s">
        <v>19</v>
      </c>
      <c r="B21" s="71" t="s">
        <v>24</v>
      </c>
      <c r="C21" s="295">
        <f>'MEM. DE CÁL. - final'!D94</f>
        <v>503.01</v>
      </c>
      <c r="H21" s="12"/>
    </row>
    <row r="22" spans="1:10" x14ac:dyDescent="0.25">
      <c r="A22" s="68" t="s">
        <v>20</v>
      </c>
      <c r="B22" s="71" t="s">
        <v>25</v>
      </c>
      <c r="C22" s="295">
        <f>'MEM. DE CÁL. - final'!E94</f>
        <v>0</v>
      </c>
      <c r="H22" s="12"/>
    </row>
    <row r="23" spans="1:10" x14ac:dyDescent="0.25">
      <c r="A23" s="68" t="s">
        <v>21</v>
      </c>
      <c r="B23" s="71" t="s">
        <v>26</v>
      </c>
      <c r="C23" s="295">
        <f>'MEM. DE CÁL. - final'!F94</f>
        <v>0</v>
      </c>
      <c r="H23" s="12"/>
      <c r="I23" s="12"/>
      <c r="J23" s="12"/>
    </row>
    <row r="24" spans="1:10" x14ac:dyDescent="0.25">
      <c r="A24" s="68" t="s">
        <v>22</v>
      </c>
      <c r="B24" s="71" t="s">
        <v>27</v>
      </c>
      <c r="C24" s="295"/>
      <c r="H24" s="12"/>
    </row>
    <row r="25" spans="1:10" x14ac:dyDescent="0.25">
      <c r="A25" s="228"/>
      <c r="B25" s="296" t="s">
        <v>28</v>
      </c>
      <c r="C25" s="297">
        <f>SUM(C19:C24)</f>
        <v>2179.71</v>
      </c>
    </row>
    <row r="26" spans="1:10" x14ac:dyDescent="0.25">
      <c r="A26" s="490" t="s">
        <v>29</v>
      </c>
      <c r="B26" s="491"/>
      <c r="C26" s="492"/>
    </row>
    <row r="27" spans="1:10" ht="31.5" x14ac:dyDescent="0.25">
      <c r="A27" s="68" t="s">
        <v>30</v>
      </c>
      <c r="B27" s="71" t="s">
        <v>32</v>
      </c>
      <c r="C27" s="295">
        <f>'MEM. DE CÁL. - final'!C105</f>
        <v>800.17154099999993</v>
      </c>
    </row>
    <row r="28" spans="1:10" x14ac:dyDescent="0.25">
      <c r="A28" s="490" t="s">
        <v>31</v>
      </c>
      <c r="B28" s="491"/>
      <c r="C28" s="492"/>
    </row>
    <row r="29" spans="1:10" ht="31.5" x14ac:dyDescent="0.25">
      <c r="A29" s="68" t="s">
        <v>30</v>
      </c>
      <c r="B29" s="71" t="s">
        <v>32</v>
      </c>
      <c r="C29" s="295">
        <f>'MEM. DE CÁL. - final'!D105</f>
        <v>673.74836100000005</v>
      </c>
    </row>
    <row r="31" spans="1:10" x14ac:dyDescent="0.25">
      <c r="A31" s="487" t="s">
        <v>33</v>
      </c>
      <c r="B31" s="488"/>
      <c r="C31" s="489"/>
    </row>
    <row r="32" spans="1:10" x14ac:dyDescent="0.25">
      <c r="A32" s="487" t="s">
        <v>34</v>
      </c>
      <c r="B32" s="488"/>
      <c r="C32" s="489"/>
    </row>
    <row r="33" spans="1:3" ht="31.5" x14ac:dyDescent="0.25">
      <c r="A33" s="294" t="s">
        <v>35</v>
      </c>
      <c r="B33" s="72" t="s">
        <v>40</v>
      </c>
      <c r="C33" s="72" t="s">
        <v>45</v>
      </c>
    </row>
    <row r="34" spans="1:3" x14ac:dyDescent="0.25">
      <c r="A34" s="68" t="s">
        <v>17</v>
      </c>
      <c r="B34" s="71" t="s">
        <v>36</v>
      </c>
      <c r="C34" s="295">
        <f>'MEM. DE CÁL. - final'!B179</f>
        <v>181.56984299999999</v>
      </c>
    </row>
    <row r="35" spans="1:3" x14ac:dyDescent="0.25">
      <c r="A35" s="68" t="s">
        <v>18</v>
      </c>
      <c r="B35" s="71" t="s">
        <v>47</v>
      </c>
      <c r="C35" s="295">
        <f>'MEM. DE CÁL. - final'!C179</f>
        <v>263.74491</v>
      </c>
    </row>
    <row r="36" spans="1:3" x14ac:dyDescent="0.25">
      <c r="A36" s="68"/>
      <c r="B36" s="294" t="s">
        <v>28</v>
      </c>
      <c r="C36" s="298">
        <f>SUM(C34:C35)</f>
        <v>445.314753</v>
      </c>
    </row>
    <row r="37" spans="1:3" ht="31.5" x14ac:dyDescent="0.25">
      <c r="A37" s="68" t="s">
        <v>19</v>
      </c>
      <c r="B37" s="71" t="s">
        <v>48</v>
      </c>
      <c r="C37" s="295">
        <f>'MEM. DE CÁL. - final'!E179</f>
        <v>170.45332200000001</v>
      </c>
    </row>
    <row r="38" spans="1:3" x14ac:dyDescent="0.25">
      <c r="A38" s="228"/>
      <c r="B38" s="228"/>
      <c r="C38" s="276"/>
    </row>
    <row r="39" spans="1:3" ht="15.75" customHeight="1" x14ac:dyDescent="0.25">
      <c r="A39" s="487" t="s">
        <v>49</v>
      </c>
      <c r="B39" s="488"/>
      <c r="C39" s="489"/>
    </row>
    <row r="40" spans="1:3" x14ac:dyDescent="0.25">
      <c r="A40" s="479" t="s">
        <v>29</v>
      </c>
      <c r="B40" s="395"/>
      <c r="C40" s="480"/>
    </row>
    <row r="41" spans="1:3" x14ac:dyDescent="0.25">
      <c r="A41" s="72" t="s">
        <v>50</v>
      </c>
      <c r="B41" s="72" t="s">
        <v>51</v>
      </c>
      <c r="C41" s="72" t="s">
        <v>52</v>
      </c>
    </row>
    <row r="42" spans="1:3" x14ac:dyDescent="0.25">
      <c r="A42" s="68" t="s">
        <v>17</v>
      </c>
      <c r="B42" s="71" t="s">
        <v>54</v>
      </c>
      <c r="C42" s="299">
        <f>'MEM. DE CÁL. - final'!G196</f>
        <v>0.2</v>
      </c>
    </row>
    <row r="43" spans="1:3" x14ac:dyDescent="0.25">
      <c r="A43" s="68" t="s">
        <v>18</v>
      </c>
      <c r="B43" s="71" t="s">
        <v>55</v>
      </c>
      <c r="C43" s="299">
        <f>'MEM. DE CÁL. - final'!G198</f>
        <v>2.5000000000000001E-2</v>
      </c>
    </row>
    <row r="44" spans="1:3" x14ac:dyDescent="0.25">
      <c r="A44" s="22" t="s">
        <v>19</v>
      </c>
      <c r="B44" s="300" t="s">
        <v>56</v>
      </c>
      <c r="C44" s="241">
        <f>'MEM. DE CÁL. - final'!G200</f>
        <v>2.9099999999999997E-2</v>
      </c>
    </row>
    <row r="45" spans="1:3" x14ac:dyDescent="0.25">
      <c r="A45" s="68" t="s">
        <v>20</v>
      </c>
      <c r="B45" s="71" t="s">
        <v>57</v>
      </c>
      <c r="C45" s="299">
        <f>'MEM. DE CÁL. - final'!G202</f>
        <v>1.4999999999999999E-2</v>
      </c>
    </row>
    <row r="46" spans="1:3" x14ac:dyDescent="0.25">
      <c r="A46" s="68" t="s">
        <v>21</v>
      </c>
      <c r="B46" s="71" t="s">
        <v>58</v>
      </c>
      <c r="C46" s="299">
        <f>'MEM. DE CÁL. - final'!G204</f>
        <v>0.01</v>
      </c>
    </row>
    <row r="47" spans="1:3" x14ac:dyDescent="0.25">
      <c r="A47" s="68" t="s">
        <v>22</v>
      </c>
      <c r="B47" s="71" t="s">
        <v>59</v>
      </c>
      <c r="C47" s="299">
        <f>'MEM. DE CÁL. - final'!G206</f>
        <v>6.0000000000000001E-3</v>
      </c>
    </row>
    <row r="48" spans="1:3" x14ac:dyDescent="0.25">
      <c r="A48" s="68" t="s">
        <v>30</v>
      </c>
      <c r="B48" s="71" t="s">
        <v>60</v>
      </c>
      <c r="C48" s="299">
        <f>'MEM. DE CÁL. - final'!G208</f>
        <v>2E-3</v>
      </c>
    </row>
    <row r="49" spans="1:3" x14ac:dyDescent="0.25">
      <c r="A49" s="68" t="s">
        <v>53</v>
      </c>
      <c r="B49" s="71" t="s">
        <v>61</v>
      </c>
      <c r="C49" s="299">
        <f>'MEM. DE CÁL. - final'!G210</f>
        <v>0.08</v>
      </c>
    </row>
    <row r="50" spans="1:3" x14ac:dyDescent="0.25">
      <c r="A50" s="228"/>
      <c r="B50" s="294" t="s">
        <v>28</v>
      </c>
      <c r="C50" s="301">
        <f>SUM(C42:C49)</f>
        <v>0.36710000000000004</v>
      </c>
    </row>
    <row r="51" spans="1:3" x14ac:dyDescent="0.25">
      <c r="A51" s="228"/>
      <c r="B51" s="228"/>
      <c r="C51" s="276"/>
    </row>
    <row r="52" spans="1:3" x14ac:dyDescent="0.25">
      <c r="A52" s="487" t="s">
        <v>31</v>
      </c>
      <c r="B52" s="488"/>
      <c r="C52" s="489"/>
    </row>
    <row r="53" spans="1:3" x14ac:dyDescent="0.25">
      <c r="A53" s="72" t="s">
        <v>50</v>
      </c>
      <c r="B53" s="72" t="s">
        <v>51</v>
      </c>
      <c r="C53" s="72" t="s">
        <v>52</v>
      </c>
    </row>
    <row r="54" spans="1:3" x14ac:dyDescent="0.25">
      <c r="A54" s="68" t="s">
        <v>17</v>
      </c>
      <c r="B54" s="71" t="s">
        <v>54</v>
      </c>
      <c r="C54" s="299">
        <f>'MEM. DE CÁL. - final'!G215</f>
        <v>0.2</v>
      </c>
    </row>
    <row r="55" spans="1:3" x14ac:dyDescent="0.25">
      <c r="A55" s="68" t="s">
        <v>18</v>
      </c>
      <c r="B55" s="71" t="s">
        <v>55</v>
      </c>
      <c r="C55" s="299">
        <f>'MEM. DE CÁL. - final'!G217</f>
        <v>0</v>
      </c>
    </row>
    <row r="56" spans="1:3" x14ac:dyDescent="0.25">
      <c r="A56" s="68" t="s">
        <v>19</v>
      </c>
      <c r="B56" s="71" t="s">
        <v>56</v>
      </c>
      <c r="C56" s="299">
        <f>'MEM. DE CÁL. - final'!G219</f>
        <v>2.9099999999999997E-2</v>
      </c>
    </row>
    <row r="57" spans="1:3" x14ac:dyDescent="0.25">
      <c r="A57" s="68" t="s">
        <v>20</v>
      </c>
      <c r="B57" s="71" t="s">
        <v>57</v>
      </c>
      <c r="C57" s="299">
        <f>'MEM. DE CÁL. - final'!G221</f>
        <v>0</v>
      </c>
    </row>
    <row r="58" spans="1:3" x14ac:dyDescent="0.25">
      <c r="A58" s="68" t="s">
        <v>21</v>
      </c>
      <c r="B58" s="71" t="s">
        <v>58</v>
      </c>
      <c r="C58" s="299">
        <f>'MEM. DE CÁL. - final'!G223</f>
        <v>0</v>
      </c>
    </row>
    <row r="59" spans="1:3" x14ac:dyDescent="0.25">
      <c r="A59" s="68" t="s">
        <v>22</v>
      </c>
      <c r="B59" s="71" t="s">
        <v>59</v>
      </c>
      <c r="C59" s="299">
        <f>'MEM. DE CÁL. - final'!G225</f>
        <v>0</v>
      </c>
    </row>
    <row r="60" spans="1:3" x14ac:dyDescent="0.25">
      <c r="A60" s="68" t="s">
        <v>30</v>
      </c>
      <c r="B60" s="71" t="s">
        <v>60</v>
      </c>
      <c r="C60" s="299">
        <f>'MEM. DE CÁL. - final'!G227</f>
        <v>0</v>
      </c>
    </row>
    <row r="61" spans="1:3" x14ac:dyDescent="0.25">
      <c r="A61" s="68" t="s">
        <v>53</v>
      </c>
      <c r="B61" s="71" t="s">
        <v>61</v>
      </c>
      <c r="C61" s="299">
        <f>'MEM. DE CÁL. - final'!G229</f>
        <v>0.08</v>
      </c>
    </row>
    <row r="62" spans="1:3" x14ac:dyDescent="0.25">
      <c r="A62" s="228"/>
      <c r="B62" s="294" t="s">
        <v>28</v>
      </c>
      <c r="C62" s="301">
        <f>SUM(C54:C61)</f>
        <v>0.30909999999999999</v>
      </c>
    </row>
    <row r="63" spans="1:3" x14ac:dyDescent="0.25">
      <c r="A63" s="228"/>
      <c r="B63" s="228"/>
      <c r="C63" s="276"/>
    </row>
    <row r="64" spans="1:3" ht="15.75" customHeight="1" x14ac:dyDescent="0.25">
      <c r="A64" s="487" t="s">
        <v>62</v>
      </c>
      <c r="B64" s="488"/>
      <c r="C64" s="489"/>
    </row>
    <row r="65" spans="1:3" x14ac:dyDescent="0.25">
      <c r="A65" s="72" t="s">
        <v>63</v>
      </c>
      <c r="B65" s="72" t="s">
        <v>64</v>
      </c>
      <c r="C65" s="72" t="s">
        <v>16</v>
      </c>
    </row>
    <row r="66" spans="1:3" x14ac:dyDescent="0.25">
      <c r="A66" s="68" t="s">
        <v>17</v>
      </c>
      <c r="B66" s="71" t="s">
        <v>65</v>
      </c>
      <c r="C66" s="302">
        <f>'MEM. DE CÁL. - final'!B316</f>
        <v>87.506000000000029</v>
      </c>
    </row>
    <row r="67" spans="1:3" x14ac:dyDescent="0.25">
      <c r="A67" s="68" t="s">
        <v>18</v>
      </c>
      <c r="B67" s="71" t="s">
        <v>66</v>
      </c>
      <c r="C67" s="75">
        <f>'MEM. DE CÁL. - final'!C316</f>
        <v>372.13609000000002</v>
      </c>
    </row>
    <row r="68" spans="1:3" x14ac:dyDescent="0.25">
      <c r="A68" s="68" t="s">
        <v>19</v>
      </c>
      <c r="B68" s="71" t="s">
        <v>148</v>
      </c>
      <c r="C68" s="75">
        <f>'MEM. DE CÁL. - final'!D316</f>
        <v>0</v>
      </c>
    </row>
    <row r="69" spans="1:3" x14ac:dyDescent="0.25">
      <c r="A69" s="68" t="s">
        <v>20</v>
      </c>
      <c r="B69" s="71" t="s">
        <v>136</v>
      </c>
      <c r="C69" s="75">
        <f>'MEM. DE CÁL. - final'!E316</f>
        <v>0</v>
      </c>
    </row>
    <row r="70" spans="1:3" x14ac:dyDescent="0.25">
      <c r="A70" s="68" t="s">
        <v>21</v>
      </c>
      <c r="B70" s="71" t="s">
        <v>147</v>
      </c>
      <c r="C70" s="75">
        <f>'MEM. DE CÁL. - final'!F316</f>
        <v>153.75</v>
      </c>
    </row>
    <row r="71" spans="1:3" x14ac:dyDescent="0.25">
      <c r="A71" s="68" t="s">
        <v>22</v>
      </c>
      <c r="B71" s="71" t="s">
        <v>149</v>
      </c>
      <c r="C71" s="75"/>
    </row>
    <row r="72" spans="1:3" x14ac:dyDescent="0.25">
      <c r="A72" s="228"/>
      <c r="B72" s="294" t="s">
        <v>28</v>
      </c>
      <c r="C72" s="298">
        <f>SUM(C66:C71)</f>
        <v>613.39209000000005</v>
      </c>
    </row>
    <row r="73" spans="1:3" x14ac:dyDescent="0.25">
      <c r="A73" s="228"/>
      <c r="B73" s="287"/>
      <c r="C73" s="211"/>
    </row>
    <row r="74" spans="1:3" ht="15.75" customHeight="1" x14ac:dyDescent="0.25">
      <c r="A74" s="487" t="s">
        <v>67</v>
      </c>
      <c r="B74" s="488"/>
      <c r="C74" s="489"/>
    </row>
    <row r="75" spans="1:3" x14ac:dyDescent="0.25">
      <c r="A75" s="479" t="s">
        <v>29</v>
      </c>
      <c r="B75" s="395"/>
      <c r="C75" s="480"/>
    </row>
    <row r="76" spans="1:3" ht="31.5" x14ac:dyDescent="0.25">
      <c r="A76" s="294">
        <v>2</v>
      </c>
      <c r="B76" s="294" t="s">
        <v>68</v>
      </c>
      <c r="C76" s="72" t="s">
        <v>16</v>
      </c>
    </row>
    <row r="77" spans="1:3" ht="31.5" x14ac:dyDescent="0.25">
      <c r="A77" s="71" t="s">
        <v>35</v>
      </c>
      <c r="B77" s="69" t="s">
        <v>40</v>
      </c>
      <c r="C77" s="75">
        <f>'MEM. DE CÁL. - final'!B329</f>
        <v>445.314753</v>
      </c>
    </row>
    <row r="78" spans="1:3" x14ac:dyDescent="0.25">
      <c r="A78" s="71" t="s">
        <v>50</v>
      </c>
      <c r="B78" s="69" t="s">
        <v>51</v>
      </c>
      <c r="C78" s="75">
        <f>'MEM. DE CÁL. - final'!C329</f>
        <v>970.624863</v>
      </c>
    </row>
    <row r="79" spans="1:3" x14ac:dyDescent="0.25">
      <c r="A79" s="71" t="s">
        <v>63</v>
      </c>
      <c r="B79" s="69" t="s">
        <v>64</v>
      </c>
      <c r="C79" s="75">
        <f>'MEM. DE CÁL. - final'!D329</f>
        <v>613.39209000000005</v>
      </c>
    </row>
    <row r="80" spans="1:3" x14ac:dyDescent="0.25">
      <c r="A80" s="245"/>
      <c r="B80" s="303" t="s">
        <v>28</v>
      </c>
      <c r="C80" s="304">
        <f>SUM(C77:C79)</f>
        <v>2029.3317060000002</v>
      </c>
    </row>
    <row r="81" spans="1:7" x14ac:dyDescent="0.25">
      <c r="A81" s="245"/>
      <c r="B81" s="29"/>
      <c r="C81" s="16"/>
      <c r="D81" s="9"/>
    </row>
    <row r="82" spans="1:7" x14ac:dyDescent="0.25">
      <c r="A82" s="479" t="s">
        <v>31</v>
      </c>
      <c r="B82" s="395"/>
      <c r="C82" s="480"/>
    </row>
    <row r="83" spans="1:7" ht="31.5" x14ac:dyDescent="0.25">
      <c r="A83" s="305">
        <v>2</v>
      </c>
      <c r="B83" s="294" t="s">
        <v>68</v>
      </c>
      <c r="C83" s="72" t="s">
        <v>16</v>
      </c>
    </row>
    <row r="84" spans="1:7" ht="31.5" x14ac:dyDescent="0.25">
      <c r="A84" s="71" t="s">
        <v>35</v>
      </c>
      <c r="B84" s="69" t="s">
        <v>40</v>
      </c>
      <c r="C84" s="75">
        <f>'MEM. DE CÁL. - final'!B341</f>
        <v>445.314753</v>
      </c>
    </row>
    <row r="85" spans="1:7" x14ac:dyDescent="0.25">
      <c r="A85" s="71" t="s">
        <v>50</v>
      </c>
      <c r="B85" s="69" t="s">
        <v>51</v>
      </c>
      <c r="C85" s="75">
        <f>'MEM. DE CÁL. - final'!C341</f>
        <v>844.201683</v>
      </c>
    </row>
    <row r="86" spans="1:7" x14ac:dyDescent="0.25">
      <c r="A86" s="306" t="s">
        <v>63</v>
      </c>
      <c r="B86" s="69" t="s">
        <v>64</v>
      </c>
      <c r="C86" s="75">
        <f>'MEM. DE CÁL. - final'!D341</f>
        <v>613.39209000000005</v>
      </c>
    </row>
    <row r="87" spans="1:7" x14ac:dyDescent="0.25">
      <c r="A87" s="307"/>
      <c r="B87" s="308" t="s">
        <v>28</v>
      </c>
      <c r="C87" s="304">
        <f>SUM(C84:C86)</f>
        <v>1902.9085259999999</v>
      </c>
    </row>
    <row r="88" spans="1:7" x14ac:dyDescent="0.25">
      <c r="A88" s="228"/>
      <c r="B88" s="228"/>
      <c r="C88" s="276"/>
    </row>
    <row r="89" spans="1:7" x14ac:dyDescent="0.25">
      <c r="A89" s="487" t="s">
        <v>69</v>
      </c>
      <c r="B89" s="488"/>
      <c r="C89" s="489"/>
      <c r="G89" s="9"/>
    </row>
    <row r="90" spans="1:7" x14ac:dyDescent="0.25">
      <c r="A90" s="305">
        <v>3</v>
      </c>
      <c r="B90" s="294" t="s">
        <v>70</v>
      </c>
      <c r="C90" s="72" t="s">
        <v>16</v>
      </c>
    </row>
    <row r="91" spans="1:7" x14ac:dyDescent="0.25">
      <c r="A91" s="68" t="s">
        <v>17</v>
      </c>
      <c r="B91" s="69" t="s">
        <v>71</v>
      </c>
      <c r="C91" s="75">
        <f>'MEM. DE CÁL. - final'!B450</f>
        <v>9.0821249999999996</v>
      </c>
    </row>
    <row r="92" spans="1:7" x14ac:dyDescent="0.25">
      <c r="A92" s="68" t="s">
        <v>18</v>
      </c>
      <c r="B92" s="69" t="s">
        <v>72</v>
      </c>
      <c r="C92" s="75">
        <f>'MEM. DE CÁL. - final'!C450</f>
        <v>0.72656999999999994</v>
      </c>
    </row>
    <row r="93" spans="1:7" ht="31.5" x14ac:dyDescent="0.25">
      <c r="A93" s="68" t="s">
        <v>19</v>
      </c>
      <c r="B93" s="69" t="s">
        <v>73</v>
      </c>
      <c r="C93" s="75">
        <f>'MEM. DE CÁL. - final'!D450</f>
        <v>0</v>
      </c>
    </row>
    <row r="94" spans="1:7" x14ac:dyDescent="0.25">
      <c r="A94" s="68" t="s">
        <v>20</v>
      </c>
      <c r="B94" s="69" t="s">
        <v>74</v>
      </c>
      <c r="C94" s="75">
        <f>'MEM. DE CÁL. - final'!E450</f>
        <v>42.383249999999997</v>
      </c>
    </row>
    <row r="95" spans="1:7" x14ac:dyDescent="0.25">
      <c r="A95" s="484" t="s">
        <v>29</v>
      </c>
      <c r="B95" s="485"/>
      <c r="C95" s="486"/>
    </row>
    <row r="96" spans="1:7" ht="31.5" x14ac:dyDescent="0.25">
      <c r="A96" s="68" t="s">
        <v>21</v>
      </c>
      <c r="B96" s="71" t="s">
        <v>75</v>
      </c>
      <c r="C96" s="295">
        <f>'MEM. DE CÁL. - final'!F450</f>
        <v>15.558891074999998</v>
      </c>
    </row>
    <row r="97" spans="1:3" x14ac:dyDescent="0.25">
      <c r="A97" s="484" t="s">
        <v>31</v>
      </c>
      <c r="B97" s="485"/>
      <c r="C97" s="486"/>
    </row>
    <row r="98" spans="1:3" ht="31.5" x14ac:dyDescent="0.25">
      <c r="A98" s="68" t="s">
        <v>21</v>
      </c>
      <c r="B98" s="71" t="s">
        <v>75</v>
      </c>
      <c r="C98" s="295">
        <f>'MEM. DE CÁL. - final'!G450</f>
        <v>13.100662575000001</v>
      </c>
    </row>
    <row r="99" spans="1:3" ht="31.5" x14ac:dyDescent="0.25">
      <c r="A99" s="68" t="s">
        <v>22</v>
      </c>
      <c r="B99" s="69" t="s">
        <v>76</v>
      </c>
      <c r="C99" s="75">
        <f>'MEM. DE CÁL. - final'!B460</f>
        <v>108.9855</v>
      </c>
    </row>
    <row r="100" spans="1:3" x14ac:dyDescent="0.25">
      <c r="A100" s="228"/>
      <c r="B100" s="228"/>
      <c r="C100" s="276"/>
    </row>
    <row r="101" spans="1:3" x14ac:dyDescent="0.25">
      <c r="A101" s="479" t="s">
        <v>29</v>
      </c>
      <c r="B101" s="480"/>
      <c r="C101" s="276"/>
    </row>
    <row r="102" spans="1:3" x14ac:dyDescent="0.25">
      <c r="A102" s="296" t="s">
        <v>28</v>
      </c>
      <c r="B102" s="309">
        <f>SUM(C91:C94,C96,C99)</f>
        <v>176.736336075</v>
      </c>
      <c r="C102" s="276"/>
    </row>
    <row r="103" spans="1:3" x14ac:dyDescent="0.25">
      <c r="C103" s="276"/>
    </row>
    <row r="104" spans="1:3" x14ac:dyDescent="0.25">
      <c r="A104" s="479" t="s">
        <v>31</v>
      </c>
      <c r="B104" s="480"/>
      <c r="C104" s="276"/>
    </row>
    <row r="105" spans="1:3" x14ac:dyDescent="0.25">
      <c r="A105" s="296" t="s">
        <v>28</v>
      </c>
      <c r="B105" s="309">
        <f>SUM(C91:C94,C98,C99)</f>
        <v>174.27810757500001</v>
      </c>
      <c r="C105" s="276"/>
    </row>
    <row r="106" spans="1:3" x14ac:dyDescent="0.25">
      <c r="A106" s="228"/>
      <c r="B106" s="228"/>
      <c r="C106" s="276"/>
    </row>
    <row r="107" spans="1:3" x14ac:dyDescent="0.25">
      <c r="A107" s="487" t="s">
        <v>77</v>
      </c>
      <c r="B107" s="488"/>
      <c r="C107" s="489"/>
    </row>
    <row r="108" spans="1:3" ht="15.75" customHeight="1" x14ac:dyDescent="0.25">
      <c r="A108" s="487" t="s">
        <v>78</v>
      </c>
      <c r="B108" s="488"/>
      <c r="C108" s="489"/>
    </row>
    <row r="109" spans="1:3" x14ac:dyDescent="0.25">
      <c r="A109" s="294" t="s">
        <v>79</v>
      </c>
      <c r="B109" s="72" t="s">
        <v>80</v>
      </c>
      <c r="C109" s="72" t="s">
        <v>16</v>
      </c>
    </row>
    <row r="110" spans="1:3" x14ac:dyDescent="0.25">
      <c r="A110" s="71" t="s">
        <v>17</v>
      </c>
      <c r="B110" s="71" t="s">
        <v>81</v>
      </c>
      <c r="C110" s="68"/>
    </row>
    <row r="111" spans="1:3" x14ac:dyDescent="0.25">
      <c r="A111" s="71" t="s">
        <v>18</v>
      </c>
      <c r="B111" s="71" t="s">
        <v>82</v>
      </c>
      <c r="C111" s="75">
        <f>'MEM. DE CÁL. - final'!C481</f>
        <v>12.109499999999999</v>
      </c>
    </row>
    <row r="112" spans="1:3" x14ac:dyDescent="0.25">
      <c r="A112" s="71" t="s">
        <v>19</v>
      </c>
      <c r="B112" s="71" t="s">
        <v>83</v>
      </c>
      <c r="C112" s="75">
        <f>'MEM. DE CÁL. - final'!C496</f>
        <v>1.8164249999999996E-2</v>
      </c>
    </row>
    <row r="113" spans="1:3" x14ac:dyDescent="0.25">
      <c r="A113" s="71" t="s">
        <v>20</v>
      </c>
      <c r="B113" s="71" t="s">
        <v>84</v>
      </c>
      <c r="C113" s="75">
        <f>'MEM. DE CÁL. - final'!C511</f>
        <v>8.1739124999999996E-2</v>
      </c>
    </row>
    <row r="114" spans="1:3" x14ac:dyDescent="0.25">
      <c r="A114" s="71" t="s">
        <v>21</v>
      </c>
      <c r="B114" s="71" t="s">
        <v>85</v>
      </c>
      <c r="C114" s="75"/>
    </row>
    <row r="115" spans="1:3" x14ac:dyDescent="0.25">
      <c r="A115" s="71" t="s">
        <v>22</v>
      </c>
      <c r="B115" s="71" t="s">
        <v>86</v>
      </c>
      <c r="C115" s="75">
        <f>'MEM. DE CÁL. - final'!C529</f>
        <v>0.21494362499999997</v>
      </c>
    </row>
    <row r="116" spans="1:3" x14ac:dyDescent="0.25">
      <c r="A116" s="484" t="s">
        <v>29</v>
      </c>
      <c r="B116" s="485"/>
      <c r="C116" s="486"/>
    </row>
    <row r="117" spans="1:3" ht="31.5" x14ac:dyDescent="0.25">
      <c r="A117" s="71" t="s">
        <v>30</v>
      </c>
      <c r="B117" s="71" t="s">
        <v>87</v>
      </c>
      <c r="C117" s="75">
        <f>'MEM. DE CÁL. - final'!C543</f>
        <v>4.5609777836999994</v>
      </c>
    </row>
    <row r="118" spans="1:3" x14ac:dyDescent="0.25">
      <c r="A118" s="484" t="s">
        <v>31</v>
      </c>
      <c r="B118" s="485"/>
      <c r="C118" s="486"/>
    </row>
    <row r="119" spans="1:3" ht="31.5" x14ac:dyDescent="0.25">
      <c r="A119" s="71" t="s">
        <v>30</v>
      </c>
      <c r="B119" s="71" t="s">
        <v>87</v>
      </c>
      <c r="C119" s="75">
        <f>'MEM. DE CÁL. - final'!C557</f>
        <v>3.8403656577</v>
      </c>
    </row>
    <row r="120" spans="1:3" x14ac:dyDescent="0.25">
      <c r="A120" s="228"/>
      <c r="B120" s="228"/>
      <c r="C120" s="276"/>
    </row>
    <row r="121" spans="1:3" x14ac:dyDescent="0.25">
      <c r="A121" s="479" t="s">
        <v>29</v>
      </c>
      <c r="B121" s="480"/>
      <c r="C121" s="276"/>
    </row>
    <row r="122" spans="1:3" x14ac:dyDescent="0.25">
      <c r="A122" s="294" t="s">
        <v>28</v>
      </c>
      <c r="B122" s="310">
        <f>SUM(C110:C115,C117)</f>
        <v>16.985324783699998</v>
      </c>
      <c r="C122" s="276"/>
    </row>
    <row r="123" spans="1:3" x14ac:dyDescent="0.25">
      <c r="A123" s="228"/>
      <c r="B123" s="228"/>
      <c r="C123" s="276"/>
    </row>
    <row r="124" spans="1:3" x14ac:dyDescent="0.25">
      <c r="A124" s="479" t="s">
        <v>31</v>
      </c>
      <c r="B124" s="480"/>
      <c r="C124" s="276"/>
    </row>
    <row r="125" spans="1:3" x14ac:dyDescent="0.25">
      <c r="A125" s="294" t="s">
        <v>28</v>
      </c>
      <c r="B125" s="310">
        <f>SUM(C110:C115,C119)</f>
        <v>16.264712657699999</v>
      </c>
      <c r="C125" s="276"/>
    </row>
    <row r="126" spans="1:3" x14ac:dyDescent="0.25">
      <c r="A126" s="228"/>
      <c r="B126" s="228"/>
      <c r="C126" s="276"/>
    </row>
    <row r="127" spans="1:3" ht="15.75" customHeight="1" x14ac:dyDescent="0.25">
      <c r="A127" s="487" t="s">
        <v>88</v>
      </c>
      <c r="B127" s="488"/>
      <c r="C127" s="489"/>
    </row>
    <row r="128" spans="1:3" ht="31.5" x14ac:dyDescent="0.25">
      <c r="A128" s="294" t="s">
        <v>90</v>
      </c>
      <c r="B128" s="72" t="s">
        <v>91</v>
      </c>
      <c r="C128" s="72" t="s">
        <v>16</v>
      </c>
    </row>
    <row r="129" spans="1:3" ht="31.5" x14ac:dyDescent="0.25">
      <c r="A129" s="71" t="s">
        <v>17</v>
      </c>
      <c r="B129" s="71" t="s">
        <v>89</v>
      </c>
      <c r="C129" s="75">
        <f>'MEM. DE CÁL. - final'!D573</f>
        <v>0</v>
      </c>
    </row>
    <row r="130" spans="1:3" x14ac:dyDescent="0.25">
      <c r="A130" s="484" t="s">
        <v>29</v>
      </c>
      <c r="B130" s="485"/>
      <c r="C130" s="486"/>
    </row>
    <row r="131" spans="1:3" ht="47.25" x14ac:dyDescent="0.25">
      <c r="A131" s="71" t="s">
        <v>18</v>
      </c>
      <c r="B131" s="71" t="s">
        <v>111</v>
      </c>
      <c r="C131" s="75">
        <f>'MEM. DE CÁL. - final'!C587</f>
        <v>0</v>
      </c>
    </row>
    <row r="132" spans="1:3" ht="31.5" x14ac:dyDescent="0.25">
      <c r="A132" s="71" t="s">
        <v>19</v>
      </c>
      <c r="B132" s="71" t="s">
        <v>93</v>
      </c>
      <c r="C132" s="75">
        <f>'MEM. DE CÁL. - final'!D615</f>
        <v>0</v>
      </c>
    </row>
    <row r="133" spans="1:3" x14ac:dyDescent="0.25">
      <c r="A133" s="484" t="s">
        <v>31</v>
      </c>
      <c r="B133" s="485"/>
      <c r="C133" s="486"/>
    </row>
    <row r="134" spans="1:3" ht="47.25" x14ac:dyDescent="0.25">
      <c r="A134" s="71" t="s">
        <v>18</v>
      </c>
      <c r="B134" s="71" t="s">
        <v>92</v>
      </c>
      <c r="C134" s="75">
        <f>'MEM. DE CÁL. - final'!C601</f>
        <v>0</v>
      </c>
    </row>
    <row r="135" spans="1:3" ht="31.5" x14ac:dyDescent="0.25">
      <c r="A135" s="71" t="s">
        <v>19</v>
      </c>
      <c r="B135" s="71" t="s">
        <v>93</v>
      </c>
      <c r="C135" s="75">
        <f>'MEM. DE CÁL. - final'!D629</f>
        <v>0</v>
      </c>
    </row>
    <row r="136" spans="1:3" x14ac:dyDescent="0.25">
      <c r="A136" s="311"/>
      <c r="B136" s="312"/>
      <c r="C136" s="313"/>
    </row>
    <row r="137" spans="1:3" x14ac:dyDescent="0.25">
      <c r="A137" s="71" t="s">
        <v>20</v>
      </c>
      <c r="B137" s="71" t="s">
        <v>94</v>
      </c>
      <c r="C137" s="68"/>
    </row>
    <row r="138" spans="1:3" x14ac:dyDescent="0.25">
      <c r="A138" s="228"/>
      <c r="B138" s="228"/>
      <c r="C138" s="276"/>
    </row>
    <row r="139" spans="1:3" x14ac:dyDescent="0.25">
      <c r="A139" s="479" t="s">
        <v>29</v>
      </c>
      <c r="B139" s="480"/>
      <c r="C139" s="276"/>
    </row>
    <row r="140" spans="1:3" x14ac:dyDescent="0.25">
      <c r="A140" s="294" t="s">
        <v>28</v>
      </c>
      <c r="B140" s="310">
        <f>SUM(C129,C131:C132)</f>
        <v>0</v>
      </c>
      <c r="C140" s="276"/>
    </row>
    <row r="141" spans="1:3" x14ac:dyDescent="0.25">
      <c r="A141" s="228"/>
      <c r="B141" s="228"/>
      <c r="C141" s="276"/>
    </row>
    <row r="142" spans="1:3" x14ac:dyDescent="0.25">
      <c r="A142" s="479" t="s">
        <v>31</v>
      </c>
      <c r="B142" s="480"/>
      <c r="C142" s="276"/>
    </row>
    <row r="143" spans="1:3" x14ac:dyDescent="0.25">
      <c r="A143" s="294" t="s">
        <v>28</v>
      </c>
      <c r="B143" s="310">
        <f>SUM(C129,C134:C135)</f>
        <v>0</v>
      </c>
      <c r="C143" s="276"/>
    </row>
    <row r="144" spans="1:3" x14ac:dyDescent="0.25">
      <c r="A144" s="228"/>
      <c r="B144" s="228"/>
      <c r="C144" s="276"/>
    </row>
    <row r="145" spans="1:3" ht="15.75" customHeight="1" x14ac:dyDescent="0.25">
      <c r="A145" s="487" t="s">
        <v>231</v>
      </c>
      <c r="B145" s="488"/>
      <c r="C145" s="489"/>
    </row>
    <row r="146" spans="1:3" x14ac:dyDescent="0.25">
      <c r="A146" s="294" t="s">
        <v>96</v>
      </c>
      <c r="B146" s="72" t="s">
        <v>97</v>
      </c>
      <c r="C146" s="72" t="s">
        <v>16</v>
      </c>
    </row>
    <row r="147" spans="1:3" x14ac:dyDescent="0.25">
      <c r="A147" s="71" t="s">
        <v>17</v>
      </c>
      <c r="B147" s="71" t="s">
        <v>98</v>
      </c>
      <c r="C147" s="68"/>
    </row>
    <row r="148" spans="1:3" ht="31.5" x14ac:dyDescent="0.25">
      <c r="A148" s="71" t="s">
        <v>18</v>
      </c>
      <c r="B148" s="71" t="s">
        <v>99</v>
      </c>
      <c r="C148" s="68"/>
    </row>
    <row r="149" spans="1:3" x14ac:dyDescent="0.25">
      <c r="A149" s="228"/>
      <c r="B149" s="294" t="s">
        <v>101</v>
      </c>
      <c r="C149" s="298">
        <f>SUM(C147:C148)</f>
        <v>0</v>
      </c>
    </row>
    <row r="150" spans="1:3" x14ac:dyDescent="0.25">
      <c r="A150" s="228"/>
      <c r="B150" s="228"/>
      <c r="C150" s="276"/>
    </row>
    <row r="151" spans="1:3" ht="15.75" customHeight="1" x14ac:dyDescent="0.25">
      <c r="A151" s="487" t="s">
        <v>95</v>
      </c>
      <c r="B151" s="488"/>
      <c r="C151" s="489"/>
    </row>
    <row r="152" spans="1:3" x14ac:dyDescent="0.25">
      <c r="A152" s="479" t="s">
        <v>29</v>
      </c>
      <c r="B152" s="395"/>
      <c r="C152" s="480"/>
    </row>
    <row r="153" spans="1:3" x14ac:dyDescent="0.25">
      <c r="A153" s="294">
        <v>4</v>
      </c>
      <c r="B153" s="294" t="s">
        <v>100</v>
      </c>
      <c r="C153" s="72" t="s">
        <v>16</v>
      </c>
    </row>
    <row r="154" spans="1:3" x14ac:dyDescent="0.25">
      <c r="A154" s="71" t="s">
        <v>79</v>
      </c>
      <c r="B154" s="69" t="str">
        <f>B109</f>
        <v>SUBSTITUTO NAS AUSÊNCIAS LEGAIS</v>
      </c>
      <c r="C154" s="75">
        <f>B122</f>
        <v>16.985324783699998</v>
      </c>
    </row>
    <row r="155" spans="1:3" ht="31.5" x14ac:dyDescent="0.25">
      <c r="A155" s="71" t="s">
        <v>90</v>
      </c>
      <c r="B155" s="69" t="str">
        <f>B128</f>
        <v>SUBSTITUTO NA COBERTURA DE AFASTAMENTO MATERNIDADE ( REFERÊNCIA: 120 DIAS )</v>
      </c>
      <c r="C155" s="75">
        <f>B140</f>
        <v>0</v>
      </c>
    </row>
    <row r="156" spans="1:3" x14ac:dyDescent="0.25">
      <c r="A156" s="71" t="s">
        <v>96</v>
      </c>
      <c r="B156" s="69" t="str">
        <f>B146</f>
        <v>SUBSTITUTO NA INTRAJORNADA</v>
      </c>
      <c r="C156" s="75">
        <f>C149</f>
        <v>0</v>
      </c>
    </row>
    <row r="157" spans="1:3" x14ac:dyDescent="0.25">
      <c r="A157" s="228"/>
      <c r="B157" s="303" t="s">
        <v>28</v>
      </c>
      <c r="C157" s="304">
        <f>SUM(C154:C156)</f>
        <v>16.985324783699998</v>
      </c>
    </row>
    <row r="158" spans="1:3" x14ac:dyDescent="0.25">
      <c r="A158" s="228"/>
      <c r="B158" s="228"/>
      <c r="C158" s="276"/>
    </row>
    <row r="159" spans="1:3" x14ac:dyDescent="0.25">
      <c r="A159" s="479" t="s">
        <v>31</v>
      </c>
      <c r="B159" s="395"/>
      <c r="C159" s="480"/>
    </row>
    <row r="160" spans="1:3" x14ac:dyDescent="0.25">
      <c r="A160" s="305">
        <v>4</v>
      </c>
      <c r="B160" s="294" t="s">
        <v>100</v>
      </c>
      <c r="C160" s="72" t="s">
        <v>16</v>
      </c>
    </row>
    <row r="161" spans="1:3" x14ac:dyDescent="0.25">
      <c r="A161" s="71" t="s">
        <v>79</v>
      </c>
      <c r="B161" s="69" t="str">
        <f>B109</f>
        <v>SUBSTITUTO NAS AUSÊNCIAS LEGAIS</v>
      </c>
      <c r="C161" s="75">
        <f>B125</f>
        <v>16.264712657699999</v>
      </c>
    </row>
    <row r="162" spans="1:3" ht="31.5" x14ac:dyDescent="0.25">
      <c r="A162" s="71" t="s">
        <v>90</v>
      </c>
      <c r="B162" s="69" t="str">
        <f>B128</f>
        <v>SUBSTITUTO NA COBERTURA DE AFASTAMENTO MATERNIDADE ( REFERÊNCIA: 120 DIAS )</v>
      </c>
      <c r="C162" s="75">
        <f>B143</f>
        <v>0</v>
      </c>
    </row>
    <row r="163" spans="1:3" x14ac:dyDescent="0.25">
      <c r="A163" s="71" t="s">
        <v>96</v>
      </c>
      <c r="B163" s="69" t="str">
        <f>B146</f>
        <v>SUBSTITUTO NA INTRAJORNADA</v>
      </c>
      <c r="C163" s="75">
        <f>C149</f>
        <v>0</v>
      </c>
    </row>
    <row r="164" spans="1:3" x14ac:dyDescent="0.25">
      <c r="A164" s="228"/>
      <c r="B164" s="303" t="s">
        <v>28</v>
      </c>
      <c r="C164" s="304">
        <f>SUM(C161:C163)</f>
        <v>16.264712657699999</v>
      </c>
    </row>
    <row r="165" spans="1:3" x14ac:dyDescent="0.25">
      <c r="A165" s="228"/>
      <c r="B165" s="228"/>
      <c r="C165" s="276"/>
    </row>
    <row r="166" spans="1:3" x14ac:dyDescent="0.25">
      <c r="A166" s="228"/>
      <c r="B166" s="228"/>
      <c r="C166" s="276"/>
    </row>
    <row r="167" spans="1:3" x14ac:dyDescent="0.25">
      <c r="A167" s="487" t="s">
        <v>102</v>
      </c>
      <c r="B167" s="488"/>
      <c r="C167" s="489"/>
    </row>
    <row r="168" spans="1:3" x14ac:dyDescent="0.25">
      <c r="A168" s="294">
        <v>5</v>
      </c>
      <c r="B168" s="72" t="s">
        <v>103</v>
      </c>
      <c r="C168" s="72" t="s">
        <v>16</v>
      </c>
    </row>
    <row r="169" spans="1:3" x14ac:dyDescent="0.25">
      <c r="A169" s="324" t="s">
        <v>17</v>
      </c>
      <c r="B169" s="324" t="s">
        <v>531</v>
      </c>
      <c r="C169" s="75">
        <f>'MEM. DE CÁL. - final'!B736</f>
        <v>173.63</v>
      </c>
    </row>
    <row r="170" spans="1:3" x14ac:dyDescent="0.25">
      <c r="A170" s="324" t="s">
        <v>532</v>
      </c>
      <c r="B170" s="324" t="s">
        <v>328</v>
      </c>
      <c r="C170" s="75">
        <f>'MEM. DE CÁL. - final'!C736</f>
        <v>90.03</v>
      </c>
    </row>
    <row r="171" spans="1:3" s="318" customFormat="1" x14ac:dyDescent="0.25">
      <c r="A171" s="324" t="s">
        <v>533</v>
      </c>
      <c r="B171" s="324" t="s">
        <v>328</v>
      </c>
      <c r="C171" s="328">
        <f>'MEM. DE CÁL. - final'!D736</f>
        <v>0</v>
      </c>
    </row>
    <row r="172" spans="1:3" x14ac:dyDescent="0.25">
      <c r="A172" s="324" t="s">
        <v>19</v>
      </c>
      <c r="B172" s="324" t="s">
        <v>530</v>
      </c>
      <c r="C172" s="75">
        <f>'MEM. DE CÁL. - final'!E736</f>
        <v>14.165654761904761</v>
      </c>
    </row>
    <row r="173" spans="1:3" x14ac:dyDescent="0.25">
      <c r="A173" s="228"/>
      <c r="B173" s="296" t="s">
        <v>28</v>
      </c>
      <c r="C173" s="314">
        <f>SUM(C169:C172)</f>
        <v>277.82565476190473</v>
      </c>
    </row>
    <row r="174" spans="1:3" x14ac:dyDescent="0.25">
      <c r="A174" s="228"/>
      <c r="B174" s="228"/>
      <c r="C174" s="276"/>
    </row>
    <row r="175" spans="1:3" x14ac:dyDescent="0.25">
      <c r="A175" s="228"/>
      <c r="B175" s="228"/>
      <c r="C175" s="276"/>
    </row>
    <row r="176" spans="1:3" x14ac:dyDescent="0.25">
      <c r="A176" s="487" t="s">
        <v>104</v>
      </c>
      <c r="B176" s="488"/>
      <c r="C176" s="489"/>
    </row>
    <row r="177" spans="1:3" x14ac:dyDescent="0.25">
      <c r="A177" s="294">
        <v>6</v>
      </c>
      <c r="B177" s="72" t="s">
        <v>105</v>
      </c>
      <c r="C177" s="72" t="s">
        <v>16</v>
      </c>
    </row>
    <row r="178" spans="1:3" x14ac:dyDescent="0.25">
      <c r="A178" s="484" t="s">
        <v>106</v>
      </c>
      <c r="B178" s="485"/>
      <c r="C178" s="486"/>
    </row>
    <row r="179" spans="1:3" x14ac:dyDescent="0.25">
      <c r="A179" s="71" t="s">
        <v>17</v>
      </c>
      <c r="B179" s="71" t="s">
        <v>107</v>
      </c>
      <c r="C179" s="75">
        <f>'MEM. DE CÁL. - final'!B752</f>
        <v>327.64123151344234</v>
      </c>
    </row>
    <row r="180" spans="1:3" x14ac:dyDescent="0.25">
      <c r="A180" s="71" t="s">
        <v>18</v>
      </c>
      <c r="B180" s="71" t="s">
        <v>108</v>
      </c>
      <c r="C180" s="75">
        <f>'MEM. DE CÁL. - final'!B766</f>
        <v>500.82302531340468</v>
      </c>
    </row>
    <row r="181" spans="1:3" x14ac:dyDescent="0.25">
      <c r="A181" s="71" t="s">
        <v>19</v>
      </c>
      <c r="B181" s="71" t="s">
        <v>109</v>
      </c>
      <c r="C181" s="75">
        <f>'MEM. DE CÁL. - final'!F791</f>
        <v>915.49864977115089</v>
      </c>
    </row>
    <row r="182" spans="1:3" x14ac:dyDescent="0.25">
      <c r="A182" s="228"/>
      <c r="B182" s="296" t="s">
        <v>28</v>
      </c>
      <c r="C182" s="314">
        <f>SUM(C179:C181)</f>
        <v>1743.962906597998</v>
      </c>
    </row>
    <row r="183" spans="1:3" x14ac:dyDescent="0.25">
      <c r="A183" s="228"/>
      <c r="B183" s="228"/>
      <c r="C183" s="276"/>
    </row>
    <row r="184" spans="1:3" x14ac:dyDescent="0.25">
      <c r="A184" s="484" t="s">
        <v>110</v>
      </c>
      <c r="B184" s="485"/>
      <c r="C184" s="486"/>
    </row>
    <row r="185" spans="1:3" x14ac:dyDescent="0.25">
      <c r="A185" s="71" t="s">
        <v>17</v>
      </c>
      <c r="B185" s="71" t="s">
        <v>107</v>
      </c>
      <c r="C185" s="75">
        <f>'MEM. DE CÁL. - final'!B806</f>
        <v>327.64123151344234</v>
      </c>
    </row>
    <row r="186" spans="1:3" x14ac:dyDescent="0.25">
      <c r="A186" s="71" t="s">
        <v>18</v>
      </c>
      <c r="B186" s="71" t="s">
        <v>108</v>
      </c>
      <c r="C186" s="75">
        <f>'MEM. DE CÁL. - final'!B820</f>
        <v>500.82302531340468</v>
      </c>
    </row>
    <row r="187" spans="1:3" x14ac:dyDescent="0.25">
      <c r="A187" s="71" t="s">
        <v>19</v>
      </c>
      <c r="B187" s="71" t="s">
        <v>109</v>
      </c>
      <c r="C187" s="75">
        <f>'MEM. DE CÁL. - final'!F845</f>
        <v>521.65638597230918</v>
      </c>
    </row>
    <row r="188" spans="1:3" x14ac:dyDescent="0.25">
      <c r="A188" s="228"/>
      <c r="B188" s="296" t="s">
        <v>28</v>
      </c>
      <c r="C188" s="314">
        <f>SUM(C185:C187)</f>
        <v>1350.1206427991563</v>
      </c>
    </row>
    <row r="189" spans="1:3" x14ac:dyDescent="0.25">
      <c r="A189" s="228"/>
      <c r="B189" s="228"/>
      <c r="C189" s="276"/>
    </row>
    <row r="190" spans="1:3" x14ac:dyDescent="0.25">
      <c r="A190" s="484" t="s">
        <v>31</v>
      </c>
      <c r="B190" s="485"/>
      <c r="C190" s="486"/>
    </row>
    <row r="191" spans="1:3" x14ac:dyDescent="0.25">
      <c r="A191" s="71" t="s">
        <v>17</v>
      </c>
      <c r="B191" s="71" t="s">
        <v>107</v>
      </c>
      <c r="C191" s="75">
        <f>'MEM. DE CÁL. - final'!B860</f>
        <v>318.5690900696224</v>
      </c>
    </row>
    <row r="192" spans="1:3" x14ac:dyDescent="0.25">
      <c r="A192" s="71" t="s">
        <v>18</v>
      </c>
      <c r="B192" s="71" t="s">
        <v>108</v>
      </c>
      <c r="C192" s="75">
        <f>'MEM. DE CÁL. - final'!B874</f>
        <v>486.9556091064228</v>
      </c>
    </row>
    <row r="193" spans="1:3" x14ac:dyDescent="0.25">
      <c r="A193" s="71" t="s">
        <v>19</v>
      </c>
      <c r="B193" s="71" t="s">
        <v>109</v>
      </c>
      <c r="C193" s="75">
        <f>'MEM. DE CÁL. - final'!F899</f>
        <v>433.05996019537906</v>
      </c>
    </row>
    <row r="194" spans="1:3" x14ac:dyDescent="0.25">
      <c r="A194" s="228"/>
      <c r="B194" s="296" t="s">
        <v>28</v>
      </c>
      <c r="C194" s="314">
        <f>SUM(C191:C193)</f>
        <v>1238.5846593714243</v>
      </c>
    </row>
    <row r="196" spans="1:3" x14ac:dyDescent="0.25">
      <c r="B196" s="487" t="s">
        <v>277</v>
      </c>
      <c r="C196" s="489"/>
    </row>
    <row r="197" spans="1:3" x14ac:dyDescent="0.25">
      <c r="B197" s="315" t="s">
        <v>275</v>
      </c>
      <c r="C197" s="162">
        <f>'MEM. DE CÁL. - final'!C949</f>
        <v>6424.5519282186024</v>
      </c>
    </row>
    <row r="198" spans="1:3" x14ac:dyDescent="0.25">
      <c r="B198" s="315" t="s">
        <v>274</v>
      </c>
      <c r="C198" s="162">
        <f>'MEM. DE CÁL. - final'!D949</f>
        <v>6030.7096644197609</v>
      </c>
    </row>
    <row r="199" spans="1:3" x14ac:dyDescent="0.25">
      <c r="B199" s="315" t="s">
        <v>235</v>
      </c>
      <c r="C199" s="162">
        <f>'MEM. DE CÁL. - final'!E949</f>
        <v>5789.5716603660294</v>
      </c>
    </row>
  </sheetData>
  <mergeCells count="43">
    <mergeCell ref="B196:C196"/>
    <mergeCell ref="A159:C159"/>
    <mergeCell ref="A167:C167"/>
    <mergeCell ref="A176:C176"/>
    <mergeCell ref="A178:C178"/>
    <mergeCell ref="A184:C184"/>
    <mergeCell ref="A190:C190"/>
    <mergeCell ref="A152:C152"/>
    <mergeCell ref="A116:C116"/>
    <mergeCell ref="A118:C118"/>
    <mergeCell ref="A121:B121"/>
    <mergeCell ref="A124:B124"/>
    <mergeCell ref="A127:C127"/>
    <mergeCell ref="A130:C130"/>
    <mergeCell ref="A133:C133"/>
    <mergeCell ref="A139:B139"/>
    <mergeCell ref="A142:B142"/>
    <mergeCell ref="A145:C145"/>
    <mergeCell ref="A151:C151"/>
    <mergeCell ref="A108:C108"/>
    <mergeCell ref="A52:C52"/>
    <mergeCell ref="A64:C64"/>
    <mergeCell ref="A74:C74"/>
    <mergeCell ref="A75:C75"/>
    <mergeCell ref="A82:C82"/>
    <mergeCell ref="A89:C89"/>
    <mergeCell ref="A95:C95"/>
    <mergeCell ref="A97:C97"/>
    <mergeCell ref="A101:B101"/>
    <mergeCell ref="A104:B104"/>
    <mergeCell ref="A107:C107"/>
    <mergeCell ref="A40:C40"/>
    <mergeCell ref="A1:C2"/>
    <mergeCell ref="A4:C4"/>
    <mergeCell ref="A8:C8"/>
    <mergeCell ref="A9:C9"/>
    <mergeCell ref="A10:C10"/>
    <mergeCell ref="A17:C17"/>
    <mergeCell ref="A26:C26"/>
    <mergeCell ref="A28:C28"/>
    <mergeCell ref="A31:C31"/>
    <mergeCell ref="A32:C32"/>
    <mergeCell ref="A39:C39"/>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8"/>
  <sheetViews>
    <sheetView topLeftCell="A157" workbookViewId="0">
      <selection activeCell="A169" sqref="A169:B172"/>
    </sheetView>
  </sheetViews>
  <sheetFormatPr defaultRowHeight="15.75" x14ac:dyDescent="0.25"/>
  <cols>
    <col min="1" max="1" width="16.5703125" style="104" bestFit="1" customWidth="1"/>
    <col min="2" max="2" width="58.85546875" style="104" bestFit="1" customWidth="1"/>
    <col min="3" max="3" width="34.140625" style="103" customWidth="1"/>
  </cols>
  <sheetData>
    <row r="1" spans="1:3" ht="15" x14ac:dyDescent="0.25">
      <c r="A1" s="473" t="s">
        <v>0</v>
      </c>
      <c r="B1" s="474"/>
      <c r="C1" s="475"/>
    </row>
    <row r="2" spans="1:3" ht="15" x14ac:dyDescent="0.25">
      <c r="A2" s="476"/>
      <c r="B2" s="477"/>
      <c r="C2" s="478"/>
    </row>
    <row r="3" spans="1:3" x14ac:dyDescent="0.25">
      <c r="A3" s="228"/>
      <c r="B3" s="228"/>
      <c r="C3" s="276"/>
    </row>
    <row r="4" spans="1:3" x14ac:dyDescent="0.25">
      <c r="A4" s="479" t="s">
        <v>1</v>
      </c>
      <c r="B4" s="395"/>
      <c r="C4" s="480"/>
    </row>
    <row r="5" spans="1:3" ht="31.5" x14ac:dyDescent="0.25">
      <c r="A5" s="72" t="s">
        <v>2</v>
      </c>
      <c r="B5" s="72" t="s">
        <v>3</v>
      </c>
      <c r="C5" s="72" t="s">
        <v>4</v>
      </c>
    </row>
    <row r="6" spans="1:3" ht="31.5" x14ac:dyDescent="0.25">
      <c r="A6" s="68" t="str">
        <f>'MEM. DE CÁL. - final'!A17</f>
        <v>Encanador (Cód. 8)</v>
      </c>
      <c r="B6" s="68" t="s">
        <v>5</v>
      </c>
      <c r="C6" s="68">
        <f>'MEM. DE CÁL. - final'!C17</f>
        <v>2</v>
      </c>
    </row>
    <row r="7" spans="1:3" x14ac:dyDescent="0.25">
      <c r="A7" s="228"/>
      <c r="B7" s="228"/>
      <c r="C7" s="276"/>
    </row>
    <row r="8" spans="1:3" x14ac:dyDescent="0.25">
      <c r="A8" s="228"/>
      <c r="B8" s="228"/>
      <c r="C8" s="276"/>
    </row>
    <row r="9" spans="1:3" x14ac:dyDescent="0.25">
      <c r="A9" s="479" t="s">
        <v>6</v>
      </c>
      <c r="B9" s="395"/>
      <c r="C9" s="480"/>
    </row>
    <row r="10" spans="1:3" x14ac:dyDescent="0.25">
      <c r="A10" s="481" t="s">
        <v>7</v>
      </c>
      <c r="B10" s="482"/>
      <c r="C10" s="483"/>
    </row>
    <row r="11" spans="1:3" x14ac:dyDescent="0.25">
      <c r="A11" s="484" t="s">
        <v>8</v>
      </c>
      <c r="B11" s="485"/>
      <c r="C11" s="486"/>
    </row>
    <row r="12" spans="1:3" x14ac:dyDescent="0.25">
      <c r="A12" s="68">
        <v>1</v>
      </c>
      <c r="B12" s="71" t="s">
        <v>9</v>
      </c>
      <c r="C12" s="68" t="str">
        <f>A6</f>
        <v>Encanador (Cód. 8)</v>
      </c>
    </row>
    <row r="13" spans="1:3" x14ac:dyDescent="0.25">
      <c r="A13" s="68">
        <v>2</v>
      </c>
      <c r="B13" s="71" t="s">
        <v>10</v>
      </c>
      <c r="C13" s="68" t="s">
        <v>356</v>
      </c>
    </row>
    <row r="14" spans="1:3" x14ac:dyDescent="0.25">
      <c r="A14" s="68">
        <v>3</v>
      </c>
      <c r="B14" s="71" t="s">
        <v>11</v>
      </c>
      <c r="C14" s="293">
        <f>'MEM. DE CÁL. - final'!B17</f>
        <v>1676.7</v>
      </c>
    </row>
    <row r="15" spans="1:3" x14ac:dyDescent="0.25">
      <c r="A15" s="68">
        <v>4</v>
      </c>
      <c r="B15" s="71" t="s">
        <v>12</v>
      </c>
      <c r="C15" s="68" t="str">
        <f>A6</f>
        <v>Encanador (Cód. 8)</v>
      </c>
    </row>
    <row r="16" spans="1:3" x14ac:dyDescent="0.25">
      <c r="A16" s="68">
        <v>5</v>
      </c>
      <c r="B16" s="71" t="s">
        <v>13</v>
      </c>
      <c r="C16" s="68" t="s">
        <v>527</v>
      </c>
    </row>
    <row r="17" spans="1:10" x14ac:dyDescent="0.25">
      <c r="A17" s="228"/>
      <c r="B17" s="228"/>
      <c r="C17" s="276"/>
    </row>
    <row r="18" spans="1:10" x14ac:dyDescent="0.25">
      <c r="A18" s="487" t="s">
        <v>14</v>
      </c>
      <c r="B18" s="488"/>
      <c r="C18" s="489"/>
    </row>
    <row r="19" spans="1:10" x14ac:dyDescent="0.25">
      <c r="A19" s="72">
        <v>1</v>
      </c>
      <c r="B19" s="294" t="s">
        <v>15</v>
      </c>
      <c r="C19" s="72" t="s">
        <v>16</v>
      </c>
    </row>
    <row r="20" spans="1:10" x14ac:dyDescent="0.25">
      <c r="A20" s="68" t="s">
        <v>17</v>
      </c>
      <c r="B20" s="71" t="s">
        <v>23</v>
      </c>
      <c r="C20" s="295">
        <f>'MEM. DE CÁL. - final'!B95</f>
        <v>1676.7</v>
      </c>
      <c r="H20" s="12"/>
      <c r="I20" s="12"/>
      <c r="J20" s="12"/>
    </row>
    <row r="21" spans="1:10" x14ac:dyDescent="0.25">
      <c r="A21" s="68" t="s">
        <v>18</v>
      </c>
      <c r="B21" s="104" t="s">
        <v>130</v>
      </c>
      <c r="C21" s="295">
        <f>'MEM. DE CÁL. - final'!C95</f>
        <v>0</v>
      </c>
      <c r="H21" s="12"/>
    </row>
    <row r="22" spans="1:10" x14ac:dyDescent="0.25">
      <c r="A22" s="68" t="s">
        <v>19</v>
      </c>
      <c r="B22" s="71" t="s">
        <v>24</v>
      </c>
      <c r="C22" s="295">
        <f>'MEM. DE CÁL. - final'!D95</f>
        <v>0</v>
      </c>
      <c r="H22" s="12"/>
    </row>
    <row r="23" spans="1:10" x14ac:dyDescent="0.25">
      <c r="A23" s="68" t="s">
        <v>20</v>
      </c>
      <c r="B23" s="71" t="s">
        <v>25</v>
      </c>
      <c r="C23" s="295">
        <f>'MEM. DE CÁL. - final'!E95</f>
        <v>0</v>
      </c>
      <c r="H23" s="12"/>
    </row>
    <row r="24" spans="1:10" x14ac:dyDescent="0.25">
      <c r="A24" s="68" t="s">
        <v>21</v>
      </c>
      <c r="B24" s="71" t="s">
        <v>26</v>
      </c>
      <c r="C24" s="295">
        <f>'MEM. DE CÁL. - final'!F95</f>
        <v>0</v>
      </c>
      <c r="H24" s="12"/>
      <c r="I24" s="12"/>
      <c r="J24" s="12"/>
    </row>
    <row r="25" spans="1:10" x14ac:dyDescent="0.25">
      <c r="A25" s="68" t="s">
        <v>22</v>
      </c>
      <c r="B25" s="71" t="s">
        <v>27</v>
      </c>
      <c r="C25" s="295"/>
      <c r="H25" s="12"/>
    </row>
    <row r="26" spans="1:10" x14ac:dyDescent="0.25">
      <c r="A26" s="228"/>
      <c r="B26" s="296" t="s">
        <v>28</v>
      </c>
      <c r="C26" s="297">
        <f>SUM(C20:C25)</f>
        <v>1676.7</v>
      </c>
    </row>
    <row r="27" spans="1:10" x14ac:dyDescent="0.25">
      <c r="A27" s="490" t="s">
        <v>29</v>
      </c>
      <c r="B27" s="491"/>
      <c r="C27" s="492"/>
    </row>
    <row r="28" spans="1:10" ht="31.5" x14ac:dyDescent="0.25">
      <c r="A28" s="68" t="s">
        <v>30</v>
      </c>
      <c r="B28" s="71" t="s">
        <v>32</v>
      </c>
      <c r="C28" s="295">
        <f>'MEM. DE CÁL. - final'!C106</f>
        <v>615.51657</v>
      </c>
    </row>
    <row r="29" spans="1:10" x14ac:dyDescent="0.25">
      <c r="A29" s="490" t="s">
        <v>31</v>
      </c>
      <c r="B29" s="491"/>
      <c r="C29" s="492"/>
    </row>
    <row r="30" spans="1:10" ht="31.5" x14ac:dyDescent="0.25">
      <c r="A30" s="68" t="s">
        <v>30</v>
      </c>
      <c r="B30" s="71" t="s">
        <v>32</v>
      </c>
      <c r="C30" s="295">
        <f>'MEM. DE CÁL. - final'!D106</f>
        <v>518.2679700000001</v>
      </c>
    </row>
    <row r="32" spans="1:10" x14ac:dyDescent="0.25">
      <c r="A32" s="487" t="s">
        <v>33</v>
      </c>
      <c r="B32" s="488"/>
      <c r="C32" s="489"/>
    </row>
    <row r="33" spans="1:3" x14ac:dyDescent="0.25">
      <c r="A33" s="487" t="s">
        <v>34</v>
      </c>
      <c r="B33" s="488"/>
      <c r="C33" s="489"/>
    </row>
    <row r="34" spans="1:3" ht="31.5" x14ac:dyDescent="0.25">
      <c r="A34" s="294" t="s">
        <v>35</v>
      </c>
      <c r="B34" s="72" t="s">
        <v>40</v>
      </c>
      <c r="C34" s="72" t="s">
        <v>45</v>
      </c>
    </row>
    <row r="35" spans="1:3" x14ac:dyDescent="0.25">
      <c r="A35" s="68" t="s">
        <v>17</v>
      </c>
      <c r="B35" s="71" t="s">
        <v>36</v>
      </c>
      <c r="C35" s="295">
        <f>'MEM. DE CÁL. - final'!B180</f>
        <v>139.66910999999999</v>
      </c>
    </row>
    <row r="36" spans="1:3" x14ac:dyDescent="0.25">
      <c r="A36" s="68" t="s">
        <v>18</v>
      </c>
      <c r="B36" s="71" t="s">
        <v>47</v>
      </c>
      <c r="C36" s="295">
        <f>'MEM. DE CÁL. - final'!C180</f>
        <v>202.88069999999999</v>
      </c>
    </row>
    <row r="37" spans="1:3" x14ac:dyDescent="0.25">
      <c r="A37" s="68"/>
      <c r="B37" s="294" t="s">
        <v>28</v>
      </c>
      <c r="C37" s="298">
        <f>SUM(C35:C36)</f>
        <v>342.54980999999998</v>
      </c>
    </row>
    <row r="38" spans="1:3" ht="31.5" x14ac:dyDescent="0.25">
      <c r="A38" s="68" t="s">
        <v>19</v>
      </c>
      <c r="B38" s="71" t="s">
        <v>48</v>
      </c>
      <c r="C38" s="295">
        <f>'MEM. DE CÁL. - final'!E180</f>
        <v>131.11794</v>
      </c>
    </row>
    <row r="39" spans="1:3" x14ac:dyDescent="0.25">
      <c r="A39" s="228"/>
      <c r="B39" s="228"/>
      <c r="C39" s="276"/>
    </row>
    <row r="40" spans="1:3" ht="15.75" customHeight="1" x14ac:dyDescent="0.25">
      <c r="A40" s="487" t="s">
        <v>49</v>
      </c>
      <c r="B40" s="488"/>
      <c r="C40" s="489"/>
    </row>
    <row r="41" spans="1:3" x14ac:dyDescent="0.25">
      <c r="A41" s="479" t="s">
        <v>29</v>
      </c>
      <c r="B41" s="395"/>
      <c r="C41" s="480"/>
    </row>
    <row r="42" spans="1:3" x14ac:dyDescent="0.25">
      <c r="A42" s="72" t="s">
        <v>50</v>
      </c>
      <c r="B42" s="72" t="s">
        <v>51</v>
      </c>
      <c r="C42" s="72" t="s">
        <v>52</v>
      </c>
    </row>
    <row r="43" spans="1:3" x14ac:dyDescent="0.25">
      <c r="A43" s="68" t="s">
        <v>17</v>
      </c>
      <c r="B43" s="71" t="s">
        <v>54</v>
      </c>
      <c r="C43" s="299">
        <f>'MEM. DE CÁL. - final'!G196</f>
        <v>0.2</v>
      </c>
    </row>
    <row r="44" spans="1:3" x14ac:dyDescent="0.25">
      <c r="A44" s="68" t="s">
        <v>18</v>
      </c>
      <c r="B44" s="71" t="s">
        <v>55</v>
      </c>
      <c r="C44" s="299">
        <f>'MEM. DE CÁL. - final'!G198</f>
        <v>2.5000000000000001E-2</v>
      </c>
    </row>
    <row r="45" spans="1:3" x14ac:dyDescent="0.25">
      <c r="A45" s="22" t="s">
        <v>19</v>
      </c>
      <c r="B45" s="300" t="s">
        <v>56</v>
      </c>
      <c r="C45" s="241">
        <f>'MEM. DE CÁL. - final'!G200</f>
        <v>2.9099999999999997E-2</v>
      </c>
    </row>
    <row r="46" spans="1:3" x14ac:dyDescent="0.25">
      <c r="A46" s="68" t="s">
        <v>20</v>
      </c>
      <c r="B46" s="71" t="s">
        <v>57</v>
      </c>
      <c r="C46" s="299">
        <f>'MEM. DE CÁL. - final'!G202</f>
        <v>1.4999999999999999E-2</v>
      </c>
    </row>
    <row r="47" spans="1:3" x14ac:dyDescent="0.25">
      <c r="A47" s="68" t="s">
        <v>21</v>
      </c>
      <c r="B47" s="71" t="s">
        <v>58</v>
      </c>
      <c r="C47" s="299">
        <f>'MEM. DE CÁL. - final'!G204</f>
        <v>0.01</v>
      </c>
    </row>
    <row r="48" spans="1:3" x14ac:dyDescent="0.25">
      <c r="A48" s="68" t="s">
        <v>22</v>
      </c>
      <c r="B48" s="71" t="s">
        <v>59</v>
      </c>
      <c r="C48" s="299">
        <f>'MEM. DE CÁL. - final'!G206</f>
        <v>6.0000000000000001E-3</v>
      </c>
    </row>
    <row r="49" spans="1:3" x14ac:dyDescent="0.25">
      <c r="A49" s="68" t="s">
        <v>30</v>
      </c>
      <c r="B49" s="71" t="s">
        <v>60</v>
      </c>
      <c r="C49" s="299">
        <f>'MEM. DE CÁL. - final'!G208</f>
        <v>2E-3</v>
      </c>
    </row>
    <row r="50" spans="1:3" x14ac:dyDescent="0.25">
      <c r="A50" s="68" t="s">
        <v>53</v>
      </c>
      <c r="B50" s="71" t="s">
        <v>61</v>
      </c>
      <c r="C50" s="299">
        <f>'MEM. DE CÁL. - final'!G210</f>
        <v>0.08</v>
      </c>
    </row>
    <row r="51" spans="1:3" x14ac:dyDescent="0.25">
      <c r="A51" s="228"/>
      <c r="B51" s="294" t="s">
        <v>28</v>
      </c>
      <c r="C51" s="301">
        <f>SUM(C43:C50)</f>
        <v>0.36710000000000004</v>
      </c>
    </row>
    <row r="52" spans="1:3" x14ac:dyDescent="0.25">
      <c r="A52" s="228"/>
      <c r="B52" s="228"/>
      <c r="C52" s="276"/>
    </row>
    <row r="53" spans="1:3" x14ac:dyDescent="0.25">
      <c r="A53" s="487" t="s">
        <v>31</v>
      </c>
      <c r="B53" s="488"/>
      <c r="C53" s="489"/>
    </row>
    <row r="54" spans="1:3" x14ac:dyDescent="0.25">
      <c r="A54" s="72" t="s">
        <v>50</v>
      </c>
      <c r="B54" s="72" t="s">
        <v>51</v>
      </c>
      <c r="C54" s="72" t="s">
        <v>52</v>
      </c>
    </row>
    <row r="55" spans="1:3" x14ac:dyDescent="0.25">
      <c r="A55" s="68" t="s">
        <v>17</v>
      </c>
      <c r="B55" s="71" t="s">
        <v>54</v>
      </c>
      <c r="C55" s="299">
        <f>'MEM. DE CÁL. - final'!G215</f>
        <v>0.2</v>
      </c>
    </row>
    <row r="56" spans="1:3" x14ac:dyDescent="0.25">
      <c r="A56" s="68" t="s">
        <v>18</v>
      </c>
      <c r="B56" s="71" t="s">
        <v>55</v>
      </c>
      <c r="C56" s="299">
        <f>'MEM. DE CÁL. - final'!G217</f>
        <v>0</v>
      </c>
    </row>
    <row r="57" spans="1:3" x14ac:dyDescent="0.25">
      <c r="A57" s="68" t="s">
        <v>19</v>
      </c>
      <c r="B57" s="71" t="s">
        <v>56</v>
      </c>
      <c r="C57" s="299">
        <f>'MEM. DE CÁL. - final'!G219</f>
        <v>2.9099999999999997E-2</v>
      </c>
    </row>
    <row r="58" spans="1:3" x14ac:dyDescent="0.25">
      <c r="A58" s="68" t="s">
        <v>20</v>
      </c>
      <c r="B58" s="71" t="s">
        <v>57</v>
      </c>
      <c r="C58" s="299">
        <f>'MEM. DE CÁL. - final'!G221</f>
        <v>0</v>
      </c>
    </row>
    <row r="59" spans="1:3" x14ac:dyDescent="0.25">
      <c r="A59" s="68" t="s">
        <v>21</v>
      </c>
      <c r="B59" s="71" t="s">
        <v>58</v>
      </c>
      <c r="C59" s="299">
        <f>'MEM. DE CÁL. - final'!G223</f>
        <v>0</v>
      </c>
    </row>
    <row r="60" spans="1:3" x14ac:dyDescent="0.25">
      <c r="A60" s="68" t="s">
        <v>22</v>
      </c>
      <c r="B60" s="71" t="s">
        <v>59</v>
      </c>
      <c r="C60" s="299">
        <f>'MEM. DE CÁL. - final'!G225</f>
        <v>0</v>
      </c>
    </row>
    <row r="61" spans="1:3" x14ac:dyDescent="0.25">
      <c r="A61" s="68" t="s">
        <v>30</v>
      </c>
      <c r="B61" s="71" t="s">
        <v>60</v>
      </c>
      <c r="C61" s="299">
        <f>'MEM. DE CÁL. - final'!G227</f>
        <v>0</v>
      </c>
    </row>
    <row r="62" spans="1:3" x14ac:dyDescent="0.25">
      <c r="A62" s="68" t="s">
        <v>53</v>
      </c>
      <c r="B62" s="71" t="s">
        <v>61</v>
      </c>
      <c r="C62" s="299">
        <f>'MEM. DE CÁL. - final'!G229</f>
        <v>0.08</v>
      </c>
    </row>
    <row r="63" spans="1:3" x14ac:dyDescent="0.25">
      <c r="A63" s="228"/>
      <c r="B63" s="294" t="s">
        <v>28</v>
      </c>
      <c r="C63" s="301">
        <f>SUM(C55:C62)</f>
        <v>0.30909999999999999</v>
      </c>
    </row>
    <row r="64" spans="1:3" x14ac:dyDescent="0.25">
      <c r="A64" s="228"/>
      <c r="B64" s="228"/>
      <c r="C64" s="276"/>
    </row>
    <row r="65" spans="1:3" ht="15.75" customHeight="1" x14ac:dyDescent="0.25">
      <c r="A65" s="487" t="s">
        <v>62</v>
      </c>
      <c r="B65" s="488"/>
      <c r="C65" s="489"/>
    </row>
    <row r="66" spans="1:3" x14ac:dyDescent="0.25">
      <c r="A66" s="72" t="s">
        <v>63</v>
      </c>
      <c r="B66" s="72" t="s">
        <v>64</v>
      </c>
      <c r="C66" s="72" t="s">
        <v>16</v>
      </c>
    </row>
    <row r="67" spans="1:3" x14ac:dyDescent="0.25">
      <c r="A67" s="68" t="s">
        <v>17</v>
      </c>
      <c r="B67" s="71" t="s">
        <v>65</v>
      </c>
      <c r="C67" s="302">
        <f>'MEM. DE CÁL. - final'!B317</f>
        <v>87.506000000000029</v>
      </c>
    </row>
    <row r="68" spans="1:3" x14ac:dyDescent="0.25">
      <c r="A68" s="68" t="s">
        <v>18</v>
      </c>
      <c r="B68" s="71" t="s">
        <v>66</v>
      </c>
      <c r="C68" s="75">
        <f>'MEM. DE CÁL. - final'!C317</f>
        <v>372.13609000000002</v>
      </c>
    </row>
    <row r="69" spans="1:3" x14ac:dyDescent="0.25">
      <c r="A69" s="68" t="s">
        <v>19</v>
      </c>
      <c r="B69" s="71" t="s">
        <v>148</v>
      </c>
      <c r="C69" s="75">
        <f>'MEM. DE CÁL. - final'!D317</f>
        <v>0</v>
      </c>
    </row>
    <row r="70" spans="1:3" x14ac:dyDescent="0.25">
      <c r="A70" s="68" t="s">
        <v>20</v>
      </c>
      <c r="B70" s="71" t="s">
        <v>136</v>
      </c>
      <c r="C70" s="75">
        <f>'MEM. DE CÁL. - final'!E317</f>
        <v>0</v>
      </c>
    </row>
    <row r="71" spans="1:3" x14ac:dyDescent="0.25">
      <c r="A71" s="68" t="s">
        <v>21</v>
      </c>
      <c r="B71" s="71" t="s">
        <v>147</v>
      </c>
      <c r="C71" s="75">
        <f>'MEM. DE CÁL. - final'!F317</f>
        <v>153.75</v>
      </c>
    </row>
    <row r="72" spans="1:3" x14ac:dyDescent="0.25">
      <c r="A72" s="68" t="s">
        <v>22</v>
      </c>
      <c r="B72" s="71" t="s">
        <v>149</v>
      </c>
      <c r="C72" s="75"/>
    </row>
    <row r="73" spans="1:3" x14ac:dyDescent="0.25">
      <c r="A73" s="228"/>
      <c r="B73" s="294" t="s">
        <v>28</v>
      </c>
      <c r="C73" s="298">
        <f>SUM(C67:C72)</f>
        <v>613.39209000000005</v>
      </c>
    </row>
    <row r="74" spans="1:3" x14ac:dyDescent="0.25">
      <c r="A74" s="228"/>
      <c r="B74" s="287"/>
      <c r="C74" s="211"/>
    </row>
    <row r="75" spans="1:3" ht="15.75" customHeight="1" x14ac:dyDescent="0.25">
      <c r="A75" s="487" t="s">
        <v>67</v>
      </c>
      <c r="B75" s="488"/>
      <c r="C75" s="489"/>
    </row>
    <row r="76" spans="1:3" x14ac:dyDescent="0.25">
      <c r="A76" s="479" t="s">
        <v>29</v>
      </c>
      <c r="B76" s="395"/>
      <c r="C76" s="480"/>
    </row>
    <row r="77" spans="1:3" ht="31.5" x14ac:dyDescent="0.25">
      <c r="A77" s="294">
        <v>2</v>
      </c>
      <c r="B77" s="294" t="s">
        <v>68</v>
      </c>
      <c r="C77" s="72" t="s">
        <v>16</v>
      </c>
    </row>
    <row r="78" spans="1:3" ht="31.5" x14ac:dyDescent="0.25">
      <c r="A78" s="71" t="s">
        <v>35</v>
      </c>
      <c r="B78" s="69" t="s">
        <v>40</v>
      </c>
      <c r="C78" s="75">
        <f>'MEM. DE CÁL. - final'!B330</f>
        <v>342.54980999999998</v>
      </c>
    </row>
    <row r="79" spans="1:3" x14ac:dyDescent="0.25">
      <c r="A79" s="71" t="s">
        <v>50</v>
      </c>
      <c r="B79" s="69" t="s">
        <v>51</v>
      </c>
      <c r="C79" s="75">
        <f>'MEM. DE CÁL. - final'!C330</f>
        <v>746.63450999999998</v>
      </c>
    </row>
    <row r="80" spans="1:3" x14ac:dyDescent="0.25">
      <c r="A80" s="71" t="s">
        <v>63</v>
      </c>
      <c r="B80" s="69" t="s">
        <v>64</v>
      </c>
      <c r="C80" s="75">
        <f>'MEM. DE CÁL. - final'!D330</f>
        <v>613.39209000000005</v>
      </c>
    </row>
    <row r="81" spans="1:7" x14ac:dyDescent="0.25">
      <c r="A81" s="245"/>
      <c r="B81" s="303" t="s">
        <v>28</v>
      </c>
      <c r="C81" s="304">
        <f>SUM(C78:C80)</f>
        <v>1702.5764099999999</v>
      </c>
    </row>
    <row r="82" spans="1:7" x14ac:dyDescent="0.25">
      <c r="A82" s="245"/>
      <c r="B82" s="29"/>
      <c r="C82" s="16"/>
      <c r="D82" s="9"/>
    </row>
    <row r="83" spans="1:7" x14ac:dyDescent="0.25">
      <c r="A83" s="479" t="s">
        <v>31</v>
      </c>
      <c r="B83" s="395"/>
      <c r="C83" s="480"/>
    </row>
    <row r="84" spans="1:7" ht="31.5" x14ac:dyDescent="0.25">
      <c r="A84" s="305">
        <v>2</v>
      </c>
      <c r="B84" s="294" t="s">
        <v>68</v>
      </c>
      <c r="C84" s="72" t="s">
        <v>16</v>
      </c>
    </row>
    <row r="85" spans="1:7" ht="31.5" x14ac:dyDescent="0.25">
      <c r="A85" s="71" t="s">
        <v>35</v>
      </c>
      <c r="B85" s="69" t="s">
        <v>40</v>
      </c>
      <c r="C85" s="75">
        <f>'MEM. DE CÁL. - final'!B342</f>
        <v>342.54980999999998</v>
      </c>
    </row>
    <row r="86" spans="1:7" x14ac:dyDescent="0.25">
      <c r="A86" s="71" t="s">
        <v>50</v>
      </c>
      <c r="B86" s="69" t="s">
        <v>51</v>
      </c>
      <c r="C86" s="75">
        <f>'MEM. DE CÁL. - final'!C342</f>
        <v>649.38591000000008</v>
      </c>
    </row>
    <row r="87" spans="1:7" x14ac:dyDescent="0.25">
      <c r="A87" s="306" t="s">
        <v>63</v>
      </c>
      <c r="B87" s="69" t="s">
        <v>64</v>
      </c>
      <c r="C87" s="75">
        <f>'MEM. DE CÁL. - final'!D342</f>
        <v>613.39209000000005</v>
      </c>
    </row>
    <row r="88" spans="1:7" x14ac:dyDescent="0.25">
      <c r="A88" s="307"/>
      <c r="B88" s="308" t="s">
        <v>28</v>
      </c>
      <c r="C88" s="304">
        <f>SUM(C85:C87)</f>
        <v>1605.3278100000002</v>
      </c>
    </row>
    <row r="89" spans="1:7" x14ac:dyDescent="0.25">
      <c r="A89" s="228"/>
      <c r="B89" s="228"/>
      <c r="C89" s="276"/>
    </row>
    <row r="90" spans="1:7" x14ac:dyDescent="0.25">
      <c r="A90" s="487" t="s">
        <v>69</v>
      </c>
      <c r="B90" s="488"/>
      <c r="C90" s="489"/>
      <c r="G90" s="9"/>
    </row>
    <row r="91" spans="1:7" x14ac:dyDescent="0.25">
      <c r="A91" s="305">
        <v>3</v>
      </c>
      <c r="B91" s="294" t="s">
        <v>70</v>
      </c>
      <c r="C91" s="72" t="s">
        <v>16</v>
      </c>
    </row>
    <row r="92" spans="1:7" x14ac:dyDescent="0.25">
      <c r="A92" s="68" t="s">
        <v>17</v>
      </c>
      <c r="B92" s="69" t="s">
        <v>71</v>
      </c>
      <c r="C92" s="75">
        <f>'MEM. DE CÁL. - final'!B451</f>
        <v>6.9862500000000001</v>
      </c>
    </row>
    <row r="93" spans="1:7" x14ac:dyDescent="0.25">
      <c r="A93" s="68" t="s">
        <v>18</v>
      </c>
      <c r="B93" s="69" t="s">
        <v>72</v>
      </c>
      <c r="C93" s="75">
        <f>'MEM. DE CÁL. - final'!C451</f>
        <v>0.55890000000000006</v>
      </c>
    </row>
    <row r="94" spans="1:7" ht="31.5" x14ac:dyDescent="0.25">
      <c r="A94" s="68" t="s">
        <v>19</v>
      </c>
      <c r="B94" s="69" t="s">
        <v>73</v>
      </c>
      <c r="C94" s="75">
        <f>'MEM. DE CÁL. - final'!D451</f>
        <v>0</v>
      </c>
    </row>
    <row r="95" spans="1:7" x14ac:dyDescent="0.25">
      <c r="A95" s="68" t="s">
        <v>20</v>
      </c>
      <c r="B95" s="69" t="s">
        <v>74</v>
      </c>
      <c r="C95" s="75">
        <f>'MEM. DE CÁL. - final'!E451</f>
        <v>32.602499999999999</v>
      </c>
    </row>
    <row r="96" spans="1:7" x14ac:dyDescent="0.25">
      <c r="A96" s="484" t="s">
        <v>29</v>
      </c>
      <c r="B96" s="485"/>
      <c r="C96" s="486"/>
    </row>
    <row r="97" spans="1:3" ht="31.5" x14ac:dyDescent="0.25">
      <c r="A97" s="68" t="s">
        <v>21</v>
      </c>
      <c r="B97" s="71" t="s">
        <v>75</v>
      </c>
      <c r="C97" s="295">
        <f>'MEM. DE CÁL. - final'!F451</f>
        <v>11.968377749999998</v>
      </c>
    </row>
    <row r="98" spans="1:3" x14ac:dyDescent="0.25">
      <c r="A98" s="484" t="s">
        <v>31</v>
      </c>
      <c r="B98" s="485"/>
      <c r="C98" s="486"/>
    </row>
    <row r="99" spans="1:3" ht="31.5" x14ac:dyDescent="0.25">
      <c r="A99" s="68" t="s">
        <v>21</v>
      </c>
      <c r="B99" s="71" t="s">
        <v>75</v>
      </c>
      <c r="C99" s="295">
        <f>'MEM. DE CÁL. - final'!G451</f>
        <v>10.077432750000002</v>
      </c>
    </row>
    <row r="100" spans="1:3" ht="31.5" x14ac:dyDescent="0.25">
      <c r="A100" s="68" t="s">
        <v>22</v>
      </c>
      <c r="B100" s="69" t="s">
        <v>76</v>
      </c>
      <c r="C100" s="75">
        <f>'MEM. DE CÁL. - final'!B461</f>
        <v>83.835000000000008</v>
      </c>
    </row>
    <row r="101" spans="1:3" x14ac:dyDescent="0.25">
      <c r="A101" s="228"/>
      <c r="B101" s="228"/>
      <c r="C101" s="276"/>
    </row>
    <row r="102" spans="1:3" x14ac:dyDescent="0.25">
      <c r="A102" s="479" t="s">
        <v>29</v>
      </c>
      <c r="B102" s="480"/>
      <c r="C102" s="276"/>
    </row>
    <row r="103" spans="1:3" x14ac:dyDescent="0.25">
      <c r="A103" s="296" t="s">
        <v>28</v>
      </c>
      <c r="B103" s="309">
        <f>SUM(C92:C95,C97,C100)</f>
        <v>135.95102775000001</v>
      </c>
      <c r="C103" s="276"/>
    </row>
    <row r="104" spans="1:3" x14ac:dyDescent="0.25">
      <c r="C104" s="276"/>
    </row>
    <row r="105" spans="1:3" x14ac:dyDescent="0.25">
      <c r="A105" s="479" t="s">
        <v>31</v>
      </c>
      <c r="B105" s="480"/>
      <c r="C105" s="276"/>
    </row>
    <row r="106" spans="1:3" x14ac:dyDescent="0.25">
      <c r="A106" s="296" t="s">
        <v>28</v>
      </c>
      <c r="B106" s="309">
        <f>SUM(C92:C95,C99,C100)</f>
        <v>134.06008274999999</v>
      </c>
      <c r="C106" s="276"/>
    </row>
    <row r="107" spans="1:3" x14ac:dyDescent="0.25">
      <c r="A107" s="228"/>
      <c r="B107" s="228"/>
      <c r="C107" s="276"/>
    </row>
    <row r="108" spans="1:3" x14ac:dyDescent="0.25">
      <c r="A108" s="487" t="s">
        <v>77</v>
      </c>
      <c r="B108" s="488"/>
      <c r="C108" s="489"/>
    </row>
    <row r="109" spans="1:3" ht="15.75" customHeight="1" x14ac:dyDescent="0.25">
      <c r="A109" s="487" t="s">
        <v>78</v>
      </c>
      <c r="B109" s="488"/>
      <c r="C109" s="489"/>
    </row>
    <row r="110" spans="1:3" x14ac:dyDescent="0.25">
      <c r="A110" s="294" t="s">
        <v>79</v>
      </c>
      <c r="B110" s="72" t="s">
        <v>80</v>
      </c>
      <c r="C110" s="72" t="s">
        <v>16</v>
      </c>
    </row>
    <row r="111" spans="1:3" x14ac:dyDescent="0.25">
      <c r="A111" s="71" t="s">
        <v>17</v>
      </c>
      <c r="B111" s="71" t="s">
        <v>81</v>
      </c>
      <c r="C111" s="68"/>
    </row>
    <row r="112" spans="1:3" x14ac:dyDescent="0.25">
      <c r="A112" s="71" t="s">
        <v>18</v>
      </c>
      <c r="B112" s="71" t="s">
        <v>82</v>
      </c>
      <c r="C112" s="75">
        <f>'MEM. DE CÁL. - final'!C482</f>
        <v>9.3149999999999995</v>
      </c>
    </row>
    <row r="113" spans="1:3" x14ac:dyDescent="0.25">
      <c r="A113" s="71" t="s">
        <v>19</v>
      </c>
      <c r="B113" s="71" t="s">
        <v>83</v>
      </c>
      <c r="C113" s="75">
        <f>'MEM. DE CÁL. - final'!C497</f>
        <v>1.3972499999999997E-2</v>
      </c>
    </row>
    <row r="114" spans="1:3" x14ac:dyDescent="0.25">
      <c r="A114" s="71" t="s">
        <v>20</v>
      </c>
      <c r="B114" s="71" t="s">
        <v>84</v>
      </c>
      <c r="C114" s="75">
        <f>'MEM. DE CÁL. - final'!C512</f>
        <v>6.2876249999999995E-2</v>
      </c>
    </row>
    <row r="115" spans="1:3" x14ac:dyDescent="0.25">
      <c r="A115" s="71" t="s">
        <v>21</v>
      </c>
      <c r="B115" s="71" t="s">
        <v>85</v>
      </c>
      <c r="C115" s="75"/>
    </row>
    <row r="116" spans="1:3" x14ac:dyDescent="0.25">
      <c r="A116" s="71" t="s">
        <v>22</v>
      </c>
      <c r="B116" s="71" t="s">
        <v>86</v>
      </c>
      <c r="C116" s="75">
        <f>'MEM. DE CÁL. - final'!C530</f>
        <v>0.16534125</v>
      </c>
    </row>
    <row r="117" spans="1:3" x14ac:dyDescent="0.25">
      <c r="A117" s="484" t="s">
        <v>29</v>
      </c>
      <c r="B117" s="485"/>
      <c r="C117" s="486"/>
    </row>
    <row r="118" spans="1:3" ht="31.5" x14ac:dyDescent="0.25">
      <c r="A118" s="71" t="s">
        <v>30</v>
      </c>
      <c r="B118" s="71" t="s">
        <v>87</v>
      </c>
      <c r="C118" s="75">
        <f>'MEM. DE CÁL. - final'!C544</f>
        <v>3.5084444489999993</v>
      </c>
    </row>
    <row r="119" spans="1:3" x14ac:dyDescent="0.25">
      <c r="A119" s="484" t="s">
        <v>31</v>
      </c>
      <c r="B119" s="485"/>
      <c r="C119" s="486"/>
    </row>
    <row r="120" spans="1:3" ht="31.5" x14ac:dyDescent="0.25">
      <c r="A120" s="71" t="s">
        <v>30</v>
      </c>
      <c r="B120" s="71" t="s">
        <v>87</v>
      </c>
      <c r="C120" s="75">
        <f>'MEM. DE CÁL. - final'!C558</f>
        <v>2.9541274290000001</v>
      </c>
    </row>
    <row r="121" spans="1:3" x14ac:dyDescent="0.25">
      <c r="A121" s="228"/>
      <c r="B121" s="228"/>
      <c r="C121" s="276"/>
    </row>
    <row r="122" spans="1:3" x14ac:dyDescent="0.25">
      <c r="A122" s="479" t="s">
        <v>29</v>
      </c>
      <c r="B122" s="480"/>
      <c r="C122" s="276"/>
    </row>
    <row r="123" spans="1:3" x14ac:dyDescent="0.25">
      <c r="A123" s="294" t="s">
        <v>28</v>
      </c>
      <c r="B123" s="310">
        <f>SUM(C111:C116,C118)</f>
        <v>13.065634448999997</v>
      </c>
      <c r="C123" s="276"/>
    </row>
    <row r="124" spans="1:3" x14ac:dyDescent="0.25">
      <c r="A124" s="228"/>
      <c r="B124" s="228"/>
      <c r="C124" s="276"/>
    </row>
    <row r="125" spans="1:3" x14ac:dyDescent="0.25">
      <c r="A125" s="479" t="s">
        <v>31</v>
      </c>
      <c r="B125" s="480"/>
      <c r="C125" s="276"/>
    </row>
    <row r="126" spans="1:3" x14ac:dyDescent="0.25">
      <c r="A126" s="294" t="s">
        <v>28</v>
      </c>
      <c r="B126" s="310">
        <f>SUM(C111:C116,C120)</f>
        <v>12.511317428999998</v>
      </c>
      <c r="C126" s="276"/>
    </row>
    <row r="127" spans="1:3" x14ac:dyDescent="0.25">
      <c r="A127" s="228"/>
      <c r="B127" s="228"/>
      <c r="C127" s="276"/>
    </row>
    <row r="128" spans="1:3" ht="15.75" customHeight="1" x14ac:dyDescent="0.25">
      <c r="A128" s="487" t="s">
        <v>88</v>
      </c>
      <c r="B128" s="488"/>
      <c r="C128" s="489"/>
    </row>
    <row r="129" spans="1:3" ht="31.5" x14ac:dyDescent="0.25">
      <c r="A129" s="294" t="s">
        <v>90</v>
      </c>
      <c r="B129" s="72" t="s">
        <v>91</v>
      </c>
      <c r="C129" s="72" t="s">
        <v>16</v>
      </c>
    </row>
    <row r="130" spans="1:3" ht="31.5" x14ac:dyDescent="0.25">
      <c r="A130" s="71" t="s">
        <v>17</v>
      </c>
      <c r="B130" s="71" t="s">
        <v>89</v>
      </c>
      <c r="C130" s="75">
        <f>'MEM. DE CÁL. - final'!D574</f>
        <v>0</v>
      </c>
    </row>
    <row r="131" spans="1:3" x14ac:dyDescent="0.25">
      <c r="A131" s="484" t="s">
        <v>29</v>
      </c>
      <c r="B131" s="485"/>
      <c r="C131" s="486"/>
    </row>
    <row r="132" spans="1:3" ht="47.25" x14ac:dyDescent="0.25">
      <c r="A132" s="71" t="s">
        <v>18</v>
      </c>
      <c r="B132" s="71" t="s">
        <v>111</v>
      </c>
      <c r="C132" s="75">
        <f>'MEM. DE CÁL. - final'!C588</f>
        <v>0</v>
      </c>
    </row>
    <row r="133" spans="1:3" ht="31.5" x14ac:dyDescent="0.25">
      <c r="A133" s="71" t="s">
        <v>19</v>
      </c>
      <c r="B133" s="71" t="s">
        <v>93</v>
      </c>
      <c r="C133" s="75">
        <f>'MEM. DE CÁL. - final'!D616</f>
        <v>0</v>
      </c>
    </row>
    <row r="134" spans="1:3" x14ac:dyDescent="0.25">
      <c r="A134" s="484" t="s">
        <v>31</v>
      </c>
      <c r="B134" s="485"/>
      <c r="C134" s="486"/>
    </row>
    <row r="135" spans="1:3" ht="47.25" x14ac:dyDescent="0.25">
      <c r="A135" s="71" t="s">
        <v>18</v>
      </c>
      <c r="B135" s="71" t="s">
        <v>92</v>
      </c>
      <c r="C135" s="75">
        <f>'MEM. DE CÁL. - final'!C602</f>
        <v>0</v>
      </c>
    </row>
    <row r="136" spans="1:3" ht="31.5" x14ac:dyDescent="0.25">
      <c r="A136" s="71" t="s">
        <v>19</v>
      </c>
      <c r="B136" s="71" t="s">
        <v>93</v>
      </c>
      <c r="C136" s="75">
        <f>'MEM. DE CÁL. - final'!D630</f>
        <v>0</v>
      </c>
    </row>
    <row r="137" spans="1:3" x14ac:dyDescent="0.25">
      <c r="A137" s="311"/>
      <c r="B137" s="312"/>
      <c r="C137" s="313"/>
    </row>
    <row r="138" spans="1:3" x14ac:dyDescent="0.25">
      <c r="A138" s="71" t="s">
        <v>20</v>
      </c>
      <c r="B138" s="71" t="s">
        <v>94</v>
      </c>
      <c r="C138" s="68"/>
    </row>
    <row r="139" spans="1:3" x14ac:dyDescent="0.25">
      <c r="A139" s="228"/>
      <c r="B139" s="228"/>
      <c r="C139" s="276"/>
    </row>
    <row r="140" spans="1:3" x14ac:dyDescent="0.25">
      <c r="A140" s="479" t="s">
        <v>29</v>
      </c>
      <c r="B140" s="480"/>
      <c r="C140" s="276"/>
    </row>
    <row r="141" spans="1:3" x14ac:dyDescent="0.25">
      <c r="A141" s="294" t="s">
        <v>28</v>
      </c>
      <c r="B141" s="310">
        <f>SUM(C130,C132:C133)</f>
        <v>0</v>
      </c>
      <c r="C141" s="276"/>
    </row>
    <row r="142" spans="1:3" x14ac:dyDescent="0.25">
      <c r="A142" s="228"/>
      <c r="B142" s="228"/>
      <c r="C142" s="276"/>
    </row>
    <row r="143" spans="1:3" x14ac:dyDescent="0.25">
      <c r="A143" s="479" t="s">
        <v>31</v>
      </c>
      <c r="B143" s="480"/>
      <c r="C143" s="276"/>
    </row>
    <row r="144" spans="1:3" x14ac:dyDescent="0.25">
      <c r="A144" s="294" t="s">
        <v>28</v>
      </c>
      <c r="B144" s="310">
        <f>SUM(C130,C135:C136)</f>
        <v>0</v>
      </c>
      <c r="C144" s="276"/>
    </row>
    <row r="145" spans="1:3" x14ac:dyDescent="0.25">
      <c r="A145" s="228"/>
      <c r="B145" s="228"/>
      <c r="C145" s="276"/>
    </row>
    <row r="146" spans="1:3" ht="15.75" customHeight="1" x14ac:dyDescent="0.25">
      <c r="A146" s="487" t="s">
        <v>231</v>
      </c>
      <c r="B146" s="488"/>
      <c r="C146" s="489"/>
    </row>
    <row r="147" spans="1:3" x14ac:dyDescent="0.25">
      <c r="A147" s="294" t="s">
        <v>96</v>
      </c>
      <c r="B147" s="72" t="s">
        <v>97</v>
      </c>
      <c r="C147" s="72" t="s">
        <v>16</v>
      </c>
    </row>
    <row r="148" spans="1:3" x14ac:dyDescent="0.25">
      <c r="A148" s="71" t="s">
        <v>17</v>
      </c>
      <c r="B148" s="71" t="s">
        <v>98</v>
      </c>
      <c r="C148" s="68"/>
    </row>
    <row r="149" spans="1:3" ht="31.5" x14ac:dyDescent="0.25">
      <c r="A149" s="71" t="s">
        <v>18</v>
      </c>
      <c r="B149" s="71" t="s">
        <v>99</v>
      </c>
      <c r="C149" s="68"/>
    </row>
    <row r="150" spans="1:3" x14ac:dyDescent="0.25">
      <c r="A150" s="228"/>
      <c r="B150" s="294" t="s">
        <v>101</v>
      </c>
      <c r="C150" s="298">
        <f>SUM(C148:C149)</f>
        <v>0</v>
      </c>
    </row>
    <row r="151" spans="1:3" x14ac:dyDescent="0.25">
      <c r="A151" s="228"/>
      <c r="B151" s="228"/>
      <c r="C151" s="276"/>
    </row>
    <row r="152" spans="1:3" ht="15.75" customHeight="1" x14ac:dyDescent="0.25">
      <c r="A152" s="487" t="s">
        <v>95</v>
      </c>
      <c r="B152" s="488"/>
      <c r="C152" s="489"/>
    </row>
    <row r="153" spans="1:3" x14ac:dyDescent="0.25">
      <c r="A153" s="479" t="s">
        <v>29</v>
      </c>
      <c r="B153" s="395"/>
      <c r="C153" s="480"/>
    </row>
    <row r="154" spans="1:3" x14ac:dyDescent="0.25">
      <c r="A154" s="294">
        <v>4</v>
      </c>
      <c r="B154" s="294" t="s">
        <v>100</v>
      </c>
      <c r="C154" s="72" t="s">
        <v>16</v>
      </c>
    </row>
    <row r="155" spans="1:3" x14ac:dyDescent="0.25">
      <c r="A155" s="71" t="s">
        <v>79</v>
      </c>
      <c r="B155" s="69" t="str">
        <f>B110</f>
        <v>SUBSTITUTO NAS AUSÊNCIAS LEGAIS</v>
      </c>
      <c r="C155" s="75">
        <f>B123</f>
        <v>13.065634448999997</v>
      </c>
    </row>
    <row r="156" spans="1:3" ht="31.5" x14ac:dyDescent="0.25">
      <c r="A156" s="71" t="s">
        <v>90</v>
      </c>
      <c r="B156" s="69" t="str">
        <f>B129</f>
        <v>SUBSTITUTO NA COBERTURA DE AFASTAMENTO MATERNIDADE ( REFERÊNCIA: 120 DIAS )</v>
      </c>
      <c r="C156" s="75">
        <f>B141</f>
        <v>0</v>
      </c>
    </row>
    <row r="157" spans="1:3" x14ac:dyDescent="0.25">
      <c r="A157" s="71" t="s">
        <v>96</v>
      </c>
      <c r="B157" s="69" t="str">
        <f>B147</f>
        <v>SUBSTITUTO NA INTRAJORNADA</v>
      </c>
      <c r="C157" s="75">
        <f>C150</f>
        <v>0</v>
      </c>
    </row>
    <row r="158" spans="1:3" x14ac:dyDescent="0.25">
      <c r="A158" s="228"/>
      <c r="B158" s="303" t="s">
        <v>28</v>
      </c>
      <c r="C158" s="304">
        <f>SUM(C155:C157)</f>
        <v>13.065634448999997</v>
      </c>
    </row>
    <row r="159" spans="1:3" x14ac:dyDescent="0.25">
      <c r="A159" s="228"/>
      <c r="B159" s="228"/>
      <c r="C159" s="276"/>
    </row>
    <row r="160" spans="1:3" x14ac:dyDescent="0.25">
      <c r="A160" s="479" t="s">
        <v>31</v>
      </c>
      <c r="B160" s="395"/>
      <c r="C160" s="480"/>
    </row>
    <row r="161" spans="1:3" x14ac:dyDescent="0.25">
      <c r="A161" s="305">
        <v>4</v>
      </c>
      <c r="B161" s="294" t="s">
        <v>100</v>
      </c>
      <c r="C161" s="72" t="s">
        <v>16</v>
      </c>
    </row>
    <row r="162" spans="1:3" x14ac:dyDescent="0.25">
      <c r="A162" s="71" t="s">
        <v>79</v>
      </c>
      <c r="B162" s="69" t="str">
        <f>B110</f>
        <v>SUBSTITUTO NAS AUSÊNCIAS LEGAIS</v>
      </c>
      <c r="C162" s="75">
        <f>B126</f>
        <v>12.511317428999998</v>
      </c>
    </row>
    <row r="163" spans="1:3" ht="31.5" x14ac:dyDescent="0.25">
      <c r="A163" s="71" t="s">
        <v>90</v>
      </c>
      <c r="B163" s="69" t="str">
        <f>B129</f>
        <v>SUBSTITUTO NA COBERTURA DE AFASTAMENTO MATERNIDADE ( REFERÊNCIA: 120 DIAS )</v>
      </c>
      <c r="C163" s="75">
        <f>B144</f>
        <v>0</v>
      </c>
    </row>
    <row r="164" spans="1:3" x14ac:dyDescent="0.25">
      <c r="A164" s="71" t="s">
        <v>96</v>
      </c>
      <c r="B164" s="69" t="str">
        <f>B147</f>
        <v>SUBSTITUTO NA INTRAJORNADA</v>
      </c>
      <c r="C164" s="75">
        <f>C150</f>
        <v>0</v>
      </c>
    </row>
    <row r="165" spans="1:3" x14ac:dyDescent="0.25">
      <c r="A165" s="228"/>
      <c r="B165" s="303" t="s">
        <v>28</v>
      </c>
      <c r="C165" s="304">
        <f>SUM(C162:C164)</f>
        <v>12.511317428999998</v>
      </c>
    </row>
    <row r="166" spans="1:3" x14ac:dyDescent="0.25">
      <c r="A166" s="228"/>
      <c r="B166" s="228"/>
      <c r="C166" s="276"/>
    </row>
    <row r="167" spans="1:3" x14ac:dyDescent="0.25">
      <c r="A167" s="487" t="s">
        <v>102</v>
      </c>
      <c r="B167" s="488"/>
      <c r="C167" s="489"/>
    </row>
    <row r="168" spans="1:3" x14ac:dyDescent="0.25">
      <c r="A168" s="294">
        <v>5</v>
      </c>
      <c r="B168" s="72" t="s">
        <v>103</v>
      </c>
      <c r="C168" s="72" t="s">
        <v>16</v>
      </c>
    </row>
    <row r="169" spans="1:3" x14ac:dyDescent="0.25">
      <c r="A169" s="324" t="s">
        <v>17</v>
      </c>
      <c r="B169" s="324" t="s">
        <v>531</v>
      </c>
      <c r="C169" s="75">
        <f>'MEM. DE CÁL. - final'!B737</f>
        <v>173.63</v>
      </c>
    </row>
    <row r="170" spans="1:3" x14ac:dyDescent="0.25">
      <c r="A170" s="324" t="s">
        <v>532</v>
      </c>
      <c r="B170" s="324" t="s">
        <v>328</v>
      </c>
      <c r="C170" s="75">
        <f>'MEM. DE CÁL. - final'!C737</f>
        <v>90.03</v>
      </c>
    </row>
    <row r="171" spans="1:3" s="318" customFormat="1" x14ac:dyDescent="0.25">
      <c r="A171" s="324" t="s">
        <v>533</v>
      </c>
      <c r="B171" s="324" t="s">
        <v>328</v>
      </c>
      <c r="C171" s="328">
        <f>'MEM. DE CÁL. - final'!D737</f>
        <v>0</v>
      </c>
    </row>
    <row r="172" spans="1:3" x14ac:dyDescent="0.25">
      <c r="A172" s="324" t="s">
        <v>19</v>
      </c>
      <c r="B172" s="324" t="s">
        <v>530</v>
      </c>
      <c r="C172" s="75">
        <f>'MEM. DE CÁL. - final'!E737</f>
        <v>14.165654761904761</v>
      </c>
    </row>
    <row r="173" spans="1:3" x14ac:dyDescent="0.25">
      <c r="A173" s="228"/>
      <c r="B173" s="296" t="s">
        <v>28</v>
      </c>
      <c r="C173" s="314">
        <f>SUM(C169:C172)</f>
        <v>277.82565476190473</v>
      </c>
    </row>
    <row r="174" spans="1:3" x14ac:dyDescent="0.25">
      <c r="A174" s="228"/>
      <c r="B174" s="228"/>
      <c r="C174" s="276"/>
    </row>
    <row r="175" spans="1:3" x14ac:dyDescent="0.25">
      <c r="A175" s="487" t="s">
        <v>104</v>
      </c>
      <c r="B175" s="488"/>
      <c r="C175" s="489"/>
    </row>
    <row r="176" spans="1:3" x14ac:dyDescent="0.25">
      <c r="A176" s="294">
        <v>6</v>
      </c>
      <c r="B176" s="72" t="s">
        <v>105</v>
      </c>
      <c r="C176" s="72" t="s">
        <v>16</v>
      </c>
    </row>
    <row r="177" spans="1:3" x14ac:dyDescent="0.25">
      <c r="A177" s="484" t="s">
        <v>106</v>
      </c>
      <c r="B177" s="485"/>
      <c r="C177" s="486"/>
    </row>
    <row r="178" spans="1:3" x14ac:dyDescent="0.25">
      <c r="A178" s="71" t="s">
        <v>17</v>
      </c>
      <c r="B178" s="71" t="s">
        <v>107</v>
      </c>
      <c r="C178" s="75">
        <f>'MEM. DE CÁL. - final'!B753</f>
        <v>266.42831088726336</v>
      </c>
    </row>
    <row r="179" spans="1:3" x14ac:dyDescent="0.25">
      <c r="A179" s="71" t="s">
        <v>18</v>
      </c>
      <c r="B179" s="71" t="s">
        <v>108</v>
      </c>
      <c r="C179" s="75">
        <f>'MEM. DE CÁL. - final'!B767</f>
        <v>407.2547037848168</v>
      </c>
    </row>
    <row r="180" spans="1:3" x14ac:dyDescent="0.25">
      <c r="A180" s="71" t="s">
        <v>19</v>
      </c>
      <c r="B180" s="71" t="s">
        <v>109</v>
      </c>
      <c r="C180" s="75">
        <f>'MEM. DE CÁL. - final'!F792</f>
        <v>744.45684919265352</v>
      </c>
    </row>
    <row r="181" spans="1:3" x14ac:dyDescent="0.25">
      <c r="A181" s="228"/>
      <c r="B181" s="296" t="s">
        <v>28</v>
      </c>
      <c r="C181" s="314">
        <f>SUM(C178:C180)</f>
        <v>1418.1398638647338</v>
      </c>
    </row>
    <row r="182" spans="1:3" x14ac:dyDescent="0.25">
      <c r="A182" s="228"/>
      <c r="B182" s="228"/>
      <c r="C182" s="276"/>
    </row>
    <row r="183" spans="1:3" x14ac:dyDescent="0.25">
      <c r="A183" s="484" t="s">
        <v>110</v>
      </c>
      <c r="B183" s="485"/>
      <c r="C183" s="486"/>
    </row>
    <row r="184" spans="1:3" x14ac:dyDescent="0.25">
      <c r="A184" s="71" t="s">
        <v>17</v>
      </c>
      <c r="B184" s="71" t="s">
        <v>107</v>
      </c>
      <c r="C184" s="75">
        <f>'MEM. DE CÁL. - final'!B807</f>
        <v>266.42831088726336</v>
      </c>
    </row>
    <row r="185" spans="1:3" x14ac:dyDescent="0.25">
      <c r="A185" s="71" t="s">
        <v>18</v>
      </c>
      <c r="B185" s="71" t="s">
        <v>108</v>
      </c>
      <c r="C185" s="75">
        <f>'MEM. DE CÁL. - final'!B821</f>
        <v>407.2547037848168</v>
      </c>
    </row>
    <row r="186" spans="1:3" x14ac:dyDescent="0.25">
      <c r="A186" s="71" t="s">
        <v>19</v>
      </c>
      <c r="B186" s="71" t="s">
        <v>109</v>
      </c>
      <c r="C186" s="75">
        <f>'MEM. DE CÁL. - final'!F846</f>
        <v>424.19578615353385</v>
      </c>
    </row>
    <row r="187" spans="1:3" x14ac:dyDescent="0.25">
      <c r="A187" s="228"/>
      <c r="B187" s="296" t="s">
        <v>28</v>
      </c>
      <c r="C187" s="314">
        <f>SUM(C184:C186)</f>
        <v>1097.878800825614</v>
      </c>
    </row>
    <row r="188" spans="1:3" x14ac:dyDescent="0.25">
      <c r="A188" s="228"/>
      <c r="B188" s="228"/>
      <c r="C188" s="276"/>
    </row>
    <row r="189" spans="1:3" x14ac:dyDescent="0.25">
      <c r="A189" s="484" t="s">
        <v>31</v>
      </c>
      <c r="B189" s="485"/>
      <c r="C189" s="486"/>
    </row>
    <row r="190" spans="1:3" x14ac:dyDescent="0.25">
      <c r="A190" s="71" t="s">
        <v>17</v>
      </c>
      <c r="B190" s="71" t="s">
        <v>107</v>
      </c>
      <c r="C190" s="75">
        <f>'MEM. DE CÁL. - final'!B861</f>
        <v>259.44974054586339</v>
      </c>
    </row>
    <row r="191" spans="1:3" x14ac:dyDescent="0.25">
      <c r="A191" s="71" t="s">
        <v>18</v>
      </c>
      <c r="B191" s="71" t="s">
        <v>108</v>
      </c>
      <c r="C191" s="75">
        <f>'MEM. DE CÁL. - final'!B875</f>
        <v>396.58746054867692</v>
      </c>
    </row>
    <row r="192" spans="1:3" x14ac:dyDescent="0.25">
      <c r="A192" s="71" t="s">
        <v>19</v>
      </c>
      <c r="B192" s="71" t="s">
        <v>109</v>
      </c>
      <c r="C192" s="75">
        <f>'MEM. DE CÁL. - final'!F900</f>
        <v>352.69364736213936</v>
      </c>
    </row>
    <row r="193" spans="1:3" x14ac:dyDescent="0.25">
      <c r="A193" s="228"/>
      <c r="B193" s="296" t="s">
        <v>28</v>
      </c>
      <c r="C193" s="314">
        <f>SUM(C190:C192)</f>
        <v>1008.7308484566796</v>
      </c>
    </row>
    <row r="195" spans="1:3" x14ac:dyDescent="0.25">
      <c r="B195" s="487" t="s">
        <v>277</v>
      </c>
      <c r="C195" s="489"/>
    </row>
    <row r="196" spans="1:3" x14ac:dyDescent="0.25">
      <c r="B196" s="315" t="s">
        <v>275</v>
      </c>
      <c r="C196" s="162">
        <f>'MEM. DE CÁL. - final'!C950</f>
        <v>5224.2585908256387</v>
      </c>
    </row>
    <row r="197" spans="1:3" x14ac:dyDescent="0.25">
      <c r="B197" s="315" t="s">
        <v>274</v>
      </c>
      <c r="C197" s="162">
        <f>'MEM. DE CÁL. - final'!D950</f>
        <v>4903.9975277865187</v>
      </c>
    </row>
    <row r="198" spans="1:3" x14ac:dyDescent="0.25">
      <c r="B198" s="315" t="s">
        <v>235</v>
      </c>
      <c r="C198" s="162">
        <f>'MEM. DE CÁL. - final'!E950</f>
        <v>4715.1557133975848</v>
      </c>
    </row>
  </sheetData>
  <mergeCells count="43">
    <mergeCell ref="B195:C195"/>
    <mergeCell ref="A160:C160"/>
    <mergeCell ref="A167:C167"/>
    <mergeCell ref="A175:C175"/>
    <mergeCell ref="A177:C177"/>
    <mergeCell ref="A183:C183"/>
    <mergeCell ref="A189:C189"/>
    <mergeCell ref="A153:C153"/>
    <mergeCell ref="A117:C117"/>
    <mergeCell ref="A119:C119"/>
    <mergeCell ref="A122:B122"/>
    <mergeCell ref="A125:B125"/>
    <mergeCell ref="A128:C128"/>
    <mergeCell ref="A131:C131"/>
    <mergeCell ref="A134:C134"/>
    <mergeCell ref="A140:B140"/>
    <mergeCell ref="A143:B143"/>
    <mergeCell ref="A146:C146"/>
    <mergeCell ref="A152:C152"/>
    <mergeCell ref="A109:C109"/>
    <mergeCell ref="A53:C53"/>
    <mergeCell ref="A65:C65"/>
    <mergeCell ref="A75:C75"/>
    <mergeCell ref="A76:C76"/>
    <mergeCell ref="A83:C83"/>
    <mergeCell ref="A90:C90"/>
    <mergeCell ref="A96:C96"/>
    <mergeCell ref="A98:C98"/>
    <mergeCell ref="A102:B102"/>
    <mergeCell ref="A105:B105"/>
    <mergeCell ref="A108:C108"/>
    <mergeCell ref="A41:C41"/>
    <mergeCell ref="A1:C2"/>
    <mergeCell ref="A4:C4"/>
    <mergeCell ref="A9:C9"/>
    <mergeCell ref="A10:C10"/>
    <mergeCell ref="A11:C11"/>
    <mergeCell ref="A18:C18"/>
    <mergeCell ref="A27:C27"/>
    <mergeCell ref="A29:C29"/>
    <mergeCell ref="A32:C32"/>
    <mergeCell ref="A33:C33"/>
    <mergeCell ref="A40:C40"/>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7"/>
  <sheetViews>
    <sheetView topLeftCell="A175" workbookViewId="0">
      <selection activeCell="A4" sqref="A4:C197"/>
    </sheetView>
  </sheetViews>
  <sheetFormatPr defaultRowHeight="15.75" x14ac:dyDescent="0.25"/>
  <cols>
    <col min="1" max="1" width="17.85546875" style="104" customWidth="1"/>
    <col min="2" max="2" width="58.85546875" style="104" bestFit="1" customWidth="1"/>
    <col min="3" max="3" width="34.140625" style="103" customWidth="1"/>
  </cols>
  <sheetData>
    <row r="1" spans="1:3" ht="15" x14ac:dyDescent="0.25">
      <c r="A1" s="473" t="s">
        <v>0</v>
      </c>
      <c r="B1" s="474"/>
      <c r="C1" s="475"/>
    </row>
    <row r="2" spans="1:3" ht="15" x14ac:dyDescent="0.25">
      <c r="A2" s="476"/>
      <c r="B2" s="477"/>
      <c r="C2" s="478"/>
    </row>
    <row r="3" spans="1:3" x14ac:dyDescent="0.25">
      <c r="A3" s="228"/>
      <c r="B3" s="228"/>
      <c r="C3" s="276"/>
    </row>
    <row r="4" spans="1:3" x14ac:dyDescent="0.25">
      <c r="A4" s="479" t="s">
        <v>1</v>
      </c>
      <c r="B4" s="395"/>
      <c r="C4" s="480"/>
    </row>
    <row r="5" spans="1:3" ht="31.5" x14ac:dyDescent="0.25">
      <c r="A5" s="72" t="s">
        <v>2</v>
      </c>
      <c r="B5" s="72" t="s">
        <v>3</v>
      </c>
      <c r="C5" s="72" t="s">
        <v>4</v>
      </c>
    </row>
    <row r="6" spans="1:3" ht="31.5" x14ac:dyDescent="0.25">
      <c r="A6" s="68" t="str">
        <f>'MEM. DE CÁL. - final'!A18</f>
        <v>Pedreiro (Cód. 27)</v>
      </c>
      <c r="B6" s="68" t="s">
        <v>5</v>
      </c>
      <c r="C6" s="68">
        <f>'MEM. DE CÁL. - final'!C18</f>
        <v>1</v>
      </c>
    </row>
    <row r="7" spans="1:3" x14ac:dyDescent="0.25">
      <c r="A7" s="228"/>
      <c r="B7" s="228"/>
      <c r="C7" s="276"/>
    </row>
    <row r="8" spans="1:3" x14ac:dyDescent="0.25">
      <c r="A8" s="479" t="s">
        <v>6</v>
      </c>
      <c r="B8" s="395"/>
      <c r="C8" s="480"/>
    </row>
    <row r="9" spans="1:3" x14ac:dyDescent="0.25">
      <c r="A9" s="481" t="s">
        <v>7</v>
      </c>
      <c r="B9" s="482"/>
      <c r="C9" s="483"/>
    </row>
    <row r="10" spans="1:3" x14ac:dyDescent="0.25">
      <c r="A10" s="484" t="s">
        <v>8</v>
      </c>
      <c r="B10" s="485"/>
      <c r="C10" s="486"/>
    </row>
    <row r="11" spans="1:3" x14ac:dyDescent="0.25">
      <c r="A11" s="68">
        <v>1</v>
      </c>
      <c r="B11" s="71" t="s">
        <v>9</v>
      </c>
      <c r="C11" s="68" t="str">
        <f>A6</f>
        <v>Pedreiro (Cód. 27)</v>
      </c>
    </row>
    <row r="12" spans="1:3" x14ac:dyDescent="0.25">
      <c r="A12" s="68">
        <v>2</v>
      </c>
      <c r="B12" s="71" t="s">
        <v>10</v>
      </c>
      <c r="C12" s="68" t="s">
        <v>357</v>
      </c>
    </row>
    <row r="13" spans="1:3" x14ac:dyDescent="0.25">
      <c r="A13" s="68">
        <v>3</v>
      </c>
      <c r="B13" s="71" t="s">
        <v>11</v>
      </c>
      <c r="C13" s="293">
        <f>'MEM. DE CÁL. - final'!B18</f>
        <v>1676.7</v>
      </c>
    </row>
    <row r="14" spans="1:3" x14ac:dyDescent="0.25">
      <c r="A14" s="68">
        <v>4</v>
      </c>
      <c r="B14" s="71" t="s">
        <v>12</v>
      </c>
      <c r="C14" s="68" t="str">
        <f>A6</f>
        <v>Pedreiro (Cód. 27)</v>
      </c>
    </row>
    <row r="15" spans="1:3" x14ac:dyDescent="0.25">
      <c r="A15" s="68">
        <v>5</v>
      </c>
      <c r="B15" s="71" t="s">
        <v>13</v>
      </c>
      <c r="C15" s="68" t="s">
        <v>527</v>
      </c>
    </row>
    <row r="16" spans="1:3" x14ac:dyDescent="0.25">
      <c r="A16" s="228"/>
      <c r="B16" s="228"/>
      <c r="C16" s="276"/>
    </row>
    <row r="17" spans="1:10" x14ac:dyDescent="0.25">
      <c r="A17" s="487" t="s">
        <v>14</v>
      </c>
      <c r="B17" s="488"/>
      <c r="C17" s="489"/>
    </row>
    <row r="18" spans="1:10" x14ac:dyDescent="0.25">
      <c r="A18" s="72">
        <v>1</v>
      </c>
      <c r="B18" s="294" t="s">
        <v>15</v>
      </c>
      <c r="C18" s="72" t="s">
        <v>16</v>
      </c>
    </row>
    <row r="19" spans="1:10" x14ac:dyDescent="0.25">
      <c r="A19" s="68" t="s">
        <v>17</v>
      </c>
      <c r="B19" s="71" t="s">
        <v>23</v>
      </c>
      <c r="C19" s="295">
        <f>'MEM. DE CÁL. - final'!B96</f>
        <v>1676.7</v>
      </c>
      <c r="H19" s="12"/>
      <c r="I19" s="12"/>
      <c r="J19" s="12"/>
    </row>
    <row r="20" spans="1:10" x14ac:dyDescent="0.25">
      <c r="A20" s="68" t="s">
        <v>18</v>
      </c>
      <c r="B20" s="104" t="s">
        <v>130</v>
      </c>
      <c r="C20" s="295">
        <f>'MEM. DE CÁL. - final'!C96</f>
        <v>0</v>
      </c>
      <c r="H20" s="12"/>
    </row>
    <row r="21" spans="1:10" x14ac:dyDescent="0.25">
      <c r="A21" s="68" t="s">
        <v>19</v>
      </c>
      <c r="B21" s="71" t="s">
        <v>24</v>
      </c>
      <c r="C21" s="295">
        <f>'MEM. DE CÁL. - final'!D96</f>
        <v>0</v>
      </c>
      <c r="H21" s="12"/>
    </row>
    <row r="22" spans="1:10" x14ac:dyDescent="0.25">
      <c r="A22" s="68" t="s">
        <v>20</v>
      </c>
      <c r="B22" s="71" t="s">
        <v>25</v>
      </c>
      <c r="C22" s="295">
        <f>'MEM. DE CÁL. - final'!E96</f>
        <v>0</v>
      </c>
      <c r="H22" s="12"/>
    </row>
    <row r="23" spans="1:10" x14ac:dyDescent="0.25">
      <c r="A23" s="68" t="s">
        <v>21</v>
      </c>
      <c r="B23" s="71" t="s">
        <v>26</v>
      </c>
      <c r="C23" s="295">
        <f>'MEM. DE CÁL. - final'!F96</f>
        <v>0</v>
      </c>
      <c r="H23" s="12"/>
      <c r="I23" s="12"/>
      <c r="J23" s="12"/>
    </row>
    <row r="24" spans="1:10" x14ac:dyDescent="0.25">
      <c r="A24" s="68" t="s">
        <v>22</v>
      </c>
      <c r="B24" s="71" t="s">
        <v>27</v>
      </c>
      <c r="C24" s="295"/>
      <c r="H24" s="12"/>
    </row>
    <row r="25" spans="1:10" x14ac:dyDescent="0.25">
      <c r="A25" s="228"/>
      <c r="B25" s="296" t="s">
        <v>28</v>
      </c>
      <c r="C25" s="297">
        <f>SUM(C19:C24)</f>
        <v>1676.7</v>
      </c>
    </row>
    <row r="26" spans="1:10" x14ac:dyDescent="0.25">
      <c r="A26" s="490" t="s">
        <v>29</v>
      </c>
      <c r="B26" s="491"/>
      <c r="C26" s="492"/>
    </row>
    <row r="27" spans="1:10" ht="31.5" x14ac:dyDescent="0.25">
      <c r="A27" s="68" t="s">
        <v>30</v>
      </c>
      <c r="B27" s="71" t="s">
        <v>32</v>
      </c>
      <c r="C27" s="295">
        <f>'MEM. DE CÁL. - final'!C107</f>
        <v>615.51657</v>
      </c>
    </row>
    <row r="28" spans="1:10" x14ac:dyDescent="0.25">
      <c r="A28" s="490" t="s">
        <v>31</v>
      </c>
      <c r="B28" s="491"/>
      <c r="C28" s="492"/>
    </row>
    <row r="29" spans="1:10" ht="31.5" x14ac:dyDescent="0.25">
      <c r="A29" s="68" t="s">
        <v>30</v>
      </c>
      <c r="B29" s="71" t="s">
        <v>32</v>
      </c>
      <c r="C29" s="295">
        <f>'MEM. DE CÁL. - final'!D107</f>
        <v>518.2679700000001</v>
      </c>
    </row>
    <row r="31" spans="1:10" x14ac:dyDescent="0.25">
      <c r="A31" s="487" t="s">
        <v>33</v>
      </c>
      <c r="B31" s="488"/>
      <c r="C31" s="489"/>
    </row>
    <row r="32" spans="1:10" x14ac:dyDescent="0.25">
      <c r="A32" s="487" t="s">
        <v>34</v>
      </c>
      <c r="B32" s="488"/>
      <c r="C32" s="489"/>
    </row>
    <row r="33" spans="1:3" ht="31.5" x14ac:dyDescent="0.25">
      <c r="A33" s="294" t="s">
        <v>35</v>
      </c>
      <c r="B33" s="72" t="s">
        <v>40</v>
      </c>
      <c r="C33" s="72" t="s">
        <v>45</v>
      </c>
    </row>
    <row r="34" spans="1:3" x14ac:dyDescent="0.25">
      <c r="A34" s="68" t="s">
        <v>17</v>
      </c>
      <c r="B34" s="71" t="s">
        <v>36</v>
      </c>
      <c r="C34" s="295">
        <f>'MEM. DE CÁL. - final'!B181</f>
        <v>139.66910999999999</v>
      </c>
    </row>
    <row r="35" spans="1:3" x14ac:dyDescent="0.25">
      <c r="A35" s="68" t="s">
        <v>18</v>
      </c>
      <c r="B35" s="71" t="s">
        <v>47</v>
      </c>
      <c r="C35" s="295">
        <f>'MEM. DE CÁL. - final'!C181</f>
        <v>202.88069999999999</v>
      </c>
    </row>
    <row r="36" spans="1:3" x14ac:dyDescent="0.25">
      <c r="A36" s="68"/>
      <c r="B36" s="294" t="s">
        <v>28</v>
      </c>
      <c r="C36" s="298">
        <f>SUM(C34:C35)</f>
        <v>342.54980999999998</v>
      </c>
    </row>
    <row r="37" spans="1:3" ht="31.5" x14ac:dyDescent="0.25">
      <c r="A37" s="68" t="s">
        <v>19</v>
      </c>
      <c r="B37" s="71" t="s">
        <v>48</v>
      </c>
      <c r="C37" s="295">
        <f>'MEM. DE CÁL. - final'!E181</f>
        <v>131.11794</v>
      </c>
    </row>
    <row r="38" spans="1:3" x14ac:dyDescent="0.25">
      <c r="A38" s="228"/>
      <c r="B38" s="228"/>
      <c r="C38" s="276"/>
    </row>
    <row r="39" spans="1:3" x14ac:dyDescent="0.25">
      <c r="A39" s="487" t="s">
        <v>49</v>
      </c>
      <c r="B39" s="488"/>
      <c r="C39" s="489"/>
    </row>
    <row r="40" spans="1:3" x14ac:dyDescent="0.25">
      <c r="A40" s="479" t="s">
        <v>29</v>
      </c>
      <c r="B40" s="395"/>
      <c r="C40" s="480"/>
    </row>
    <row r="41" spans="1:3" x14ac:dyDescent="0.25">
      <c r="A41" s="72" t="s">
        <v>50</v>
      </c>
      <c r="B41" s="72" t="s">
        <v>51</v>
      </c>
      <c r="C41" s="72" t="s">
        <v>52</v>
      </c>
    </row>
    <row r="42" spans="1:3" x14ac:dyDescent="0.25">
      <c r="A42" s="68" t="s">
        <v>17</v>
      </c>
      <c r="B42" s="71" t="s">
        <v>54</v>
      </c>
      <c r="C42" s="299">
        <f>'MEM. DE CÁL. - final'!G196</f>
        <v>0.2</v>
      </c>
    </row>
    <row r="43" spans="1:3" x14ac:dyDescent="0.25">
      <c r="A43" s="68" t="s">
        <v>18</v>
      </c>
      <c r="B43" s="71" t="s">
        <v>55</v>
      </c>
      <c r="C43" s="299">
        <f>'MEM. DE CÁL. - final'!G198</f>
        <v>2.5000000000000001E-2</v>
      </c>
    </row>
    <row r="44" spans="1:3" x14ac:dyDescent="0.25">
      <c r="A44" s="22" t="s">
        <v>19</v>
      </c>
      <c r="B44" s="300" t="s">
        <v>56</v>
      </c>
      <c r="C44" s="241">
        <f>'MEM. DE CÁL. - final'!G200</f>
        <v>2.9099999999999997E-2</v>
      </c>
    </row>
    <row r="45" spans="1:3" x14ac:dyDescent="0.25">
      <c r="A45" s="68" t="s">
        <v>20</v>
      </c>
      <c r="B45" s="71" t="s">
        <v>57</v>
      </c>
      <c r="C45" s="299">
        <f>'MEM. DE CÁL. - final'!G202</f>
        <v>1.4999999999999999E-2</v>
      </c>
    </row>
    <row r="46" spans="1:3" x14ac:dyDescent="0.25">
      <c r="A46" s="68" t="s">
        <v>21</v>
      </c>
      <c r="B46" s="71" t="s">
        <v>58</v>
      </c>
      <c r="C46" s="299">
        <f>'MEM. DE CÁL. - final'!G204</f>
        <v>0.01</v>
      </c>
    </row>
    <row r="47" spans="1:3" x14ac:dyDescent="0.25">
      <c r="A47" s="68" t="s">
        <v>22</v>
      </c>
      <c r="B47" s="71" t="s">
        <v>59</v>
      </c>
      <c r="C47" s="299">
        <f>'MEM. DE CÁL. - final'!G206</f>
        <v>6.0000000000000001E-3</v>
      </c>
    </row>
    <row r="48" spans="1:3" x14ac:dyDescent="0.25">
      <c r="A48" s="68" t="s">
        <v>30</v>
      </c>
      <c r="B48" s="71" t="s">
        <v>60</v>
      </c>
      <c r="C48" s="299">
        <f>'MEM. DE CÁL. - final'!G208</f>
        <v>2E-3</v>
      </c>
    </row>
    <row r="49" spans="1:3" x14ac:dyDescent="0.25">
      <c r="A49" s="68" t="s">
        <v>53</v>
      </c>
      <c r="B49" s="71" t="s">
        <v>61</v>
      </c>
      <c r="C49" s="299">
        <f>'MEM. DE CÁL. - final'!G210</f>
        <v>0.08</v>
      </c>
    </row>
    <row r="50" spans="1:3" x14ac:dyDescent="0.25">
      <c r="A50" s="228"/>
      <c r="B50" s="294" t="s">
        <v>28</v>
      </c>
      <c r="C50" s="301">
        <f>SUM(C42:C49)</f>
        <v>0.36710000000000004</v>
      </c>
    </row>
    <row r="51" spans="1:3" x14ac:dyDescent="0.25">
      <c r="A51" s="228"/>
      <c r="B51" s="228"/>
      <c r="C51" s="276"/>
    </row>
    <row r="52" spans="1:3" x14ac:dyDescent="0.25">
      <c r="A52" s="487" t="s">
        <v>31</v>
      </c>
      <c r="B52" s="488"/>
      <c r="C52" s="489"/>
    </row>
    <row r="53" spans="1:3" x14ac:dyDescent="0.25">
      <c r="A53" s="72" t="s">
        <v>50</v>
      </c>
      <c r="B53" s="72" t="s">
        <v>51</v>
      </c>
      <c r="C53" s="72" t="s">
        <v>52</v>
      </c>
    </row>
    <row r="54" spans="1:3" x14ac:dyDescent="0.25">
      <c r="A54" s="68" t="s">
        <v>17</v>
      </c>
      <c r="B54" s="71" t="s">
        <v>54</v>
      </c>
      <c r="C54" s="299">
        <f>'MEM. DE CÁL. - final'!G215</f>
        <v>0.2</v>
      </c>
    </row>
    <row r="55" spans="1:3" x14ac:dyDescent="0.25">
      <c r="A55" s="68" t="s">
        <v>18</v>
      </c>
      <c r="B55" s="71" t="s">
        <v>55</v>
      </c>
      <c r="C55" s="299">
        <f>'MEM. DE CÁL. - final'!G217</f>
        <v>0</v>
      </c>
    </row>
    <row r="56" spans="1:3" x14ac:dyDescent="0.25">
      <c r="A56" s="68" t="s">
        <v>19</v>
      </c>
      <c r="B56" s="71" t="s">
        <v>56</v>
      </c>
      <c r="C56" s="299">
        <f>'MEM. DE CÁL. - final'!G219</f>
        <v>2.9099999999999997E-2</v>
      </c>
    </row>
    <row r="57" spans="1:3" x14ac:dyDescent="0.25">
      <c r="A57" s="68" t="s">
        <v>20</v>
      </c>
      <c r="B57" s="71" t="s">
        <v>57</v>
      </c>
      <c r="C57" s="299">
        <f>'MEM. DE CÁL. - final'!G221</f>
        <v>0</v>
      </c>
    </row>
    <row r="58" spans="1:3" x14ac:dyDescent="0.25">
      <c r="A58" s="68" t="s">
        <v>21</v>
      </c>
      <c r="B58" s="71" t="s">
        <v>58</v>
      </c>
      <c r="C58" s="299">
        <f>'MEM. DE CÁL. - final'!G223</f>
        <v>0</v>
      </c>
    </row>
    <row r="59" spans="1:3" x14ac:dyDescent="0.25">
      <c r="A59" s="68" t="s">
        <v>22</v>
      </c>
      <c r="B59" s="71" t="s">
        <v>59</v>
      </c>
      <c r="C59" s="299">
        <f>'MEM. DE CÁL. - final'!G225</f>
        <v>0</v>
      </c>
    </row>
    <row r="60" spans="1:3" x14ac:dyDescent="0.25">
      <c r="A60" s="68" t="s">
        <v>30</v>
      </c>
      <c r="B60" s="71" t="s">
        <v>60</v>
      </c>
      <c r="C60" s="299">
        <f>'MEM. DE CÁL. - final'!G227</f>
        <v>0</v>
      </c>
    </row>
    <row r="61" spans="1:3" x14ac:dyDescent="0.25">
      <c r="A61" s="68" t="s">
        <v>53</v>
      </c>
      <c r="B61" s="71" t="s">
        <v>61</v>
      </c>
      <c r="C61" s="299">
        <f>'MEM. DE CÁL. - final'!G229</f>
        <v>0.08</v>
      </c>
    </row>
    <row r="62" spans="1:3" x14ac:dyDescent="0.25">
      <c r="A62" s="228"/>
      <c r="B62" s="294" t="s">
        <v>28</v>
      </c>
      <c r="C62" s="301">
        <f>SUM(C54:C61)</f>
        <v>0.30909999999999999</v>
      </c>
    </row>
    <row r="63" spans="1:3" x14ac:dyDescent="0.25">
      <c r="A63" s="228"/>
      <c r="B63" s="228"/>
      <c r="C63" s="276"/>
    </row>
    <row r="64" spans="1:3" x14ac:dyDescent="0.25">
      <c r="A64" s="487" t="s">
        <v>62</v>
      </c>
      <c r="B64" s="488"/>
      <c r="C64" s="489"/>
    </row>
    <row r="65" spans="1:3" x14ac:dyDescent="0.25">
      <c r="A65" s="72" t="s">
        <v>63</v>
      </c>
      <c r="B65" s="72" t="s">
        <v>64</v>
      </c>
      <c r="C65" s="72" t="s">
        <v>16</v>
      </c>
    </row>
    <row r="66" spans="1:3" x14ac:dyDescent="0.25">
      <c r="A66" s="68" t="s">
        <v>17</v>
      </c>
      <c r="B66" s="71" t="s">
        <v>65</v>
      </c>
      <c r="C66" s="302">
        <f>'MEM. DE CÁL. - final'!B318</f>
        <v>87.506000000000029</v>
      </c>
    </row>
    <row r="67" spans="1:3" x14ac:dyDescent="0.25">
      <c r="A67" s="68" t="s">
        <v>18</v>
      </c>
      <c r="B67" s="71" t="s">
        <v>66</v>
      </c>
      <c r="C67" s="75">
        <f>'MEM. DE CÁL. - final'!C318</f>
        <v>372.13609000000002</v>
      </c>
    </row>
    <row r="68" spans="1:3" x14ac:dyDescent="0.25">
      <c r="A68" s="68" t="s">
        <v>19</v>
      </c>
      <c r="B68" s="71" t="s">
        <v>148</v>
      </c>
      <c r="C68" s="75">
        <f>'MEM. DE CÁL. - final'!D318</f>
        <v>0</v>
      </c>
    </row>
    <row r="69" spans="1:3" x14ac:dyDescent="0.25">
      <c r="A69" s="68" t="s">
        <v>20</v>
      </c>
      <c r="B69" s="71" t="s">
        <v>136</v>
      </c>
      <c r="C69" s="75">
        <f>'MEM. DE CÁL. - final'!E318</f>
        <v>0</v>
      </c>
    </row>
    <row r="70" spans="1:3" x14ac:dyDescent="0.25">
      <c r="A70" s="68" t="s">
        <v>21</v>
      </c>
      <c r="B70" s="71" t="s">
        <v>147</v>
      </c>
      <c r="C70" s="75">
        <f>'MEM. DE CÁL. - final'!F318</f>
        <v>153.75</v>
      </c>
    </row>
    <row r="71" spans="1:3" x14ac:dyDescent="0.25">
      <c r="A71" s="68" t="s">
        <v>22</v>
      </c>
      <c r="B71" s="71" t="s">
        <v>149</v>
      </c>
      <c r="C71" s="75"/>
    </row>
    <row r="72" spans="1:3" x14ac:dyDescent="0.25">
      <c r="A72" s="228"/>
      <c r="B72" s="294" t="s">
        <v>28</v>
      </c>
      <c r="C72" s="298">
        <f>SUM(C66:C71)</f>
        <v>613.39209000000005</v>
      </c>
    </row>
    <row r="73" spans="1:3" x14ac:dyDescent="0.25">
      <c r="A73" s="228"/>
      <c r="B73" s="287"/>
      <c r="C73" s="211"/>
    </row>
    <row r="74" spans="1:3" x14ac:dyDescent="0.25">
      <c r="A74" s="487" t="s">
        <v>67</v>
      </c>
      <c r="B74" s="488"/>
      <c r="C74" s="489"/>
    </row>
    <row r="75" spans="1:3" x14ac:dyDescent="0.25">
      <c r="A75" s="479" t="s">
        <v>29</v>
      </c>
      <c r="B75" s="395"/>
      <c r="C75" s="480"/>
    </row>
    <row r="76" spans="1:3" ht="31.5" x14ac:dyDescent="0.25">
      <c r="A76" s="294">
        <v>2</v>
      </c>
      <c r="B76" s="294" t="s">
        <v>68</v>
      </c>
      <c r="C76" s="72" t="s">
        <v>16</v>
      </c>
    </row>
    <row r="77" spans="1:3" ht="31.5" x14ac:dyDescent="0.25">
      <c r="A77" s="71" t="s">
        <v>35</v>
      </c>
      <c r="B77" s="69" t="s">
        <v>40</v>
      </c>
      <c r="C77" s="75">
        <f>'MEM. DE CÁL. - final'!B331</f>
        <v>342.54980999999998</v>
      </c>
    </row>
    <row r="78" spans="1:3" x14ac:dyDescent="0.25">
      <c r="A78" s="71" t="s">
        <v>50</v>
      </c>
      <c r="B78" s="69" t="s">
        <v>51</v>
      </c>
      <c r="C78" s="75">
        <f>'MEM. DE CÁL. - final'!C331</f>
        <v>746.63450999999998</v>
      </c>
    </row>
    <row r="79" spans="1:3" x14ac:dyDescent="0.25">
      <c r="A79" s="71" t="s">
        <v>63</v>
      </c>
      <c r="B79" s="69" t="s">
        <v>64</v>
      </c>
      <c r="C79" s="75">
        <f>'MEM. DE CÁL. - final'!D331</f>
        <v>613.39209000000005</v>
      </c>
    </row>
    <row r="80" spans="1:3" x14ac:dyDescent="0.25">
      <c r="A80" s="245"/>
      <c r="B80" s="303" t="s">
        <v>28</v>
      </c>
      <c r="C80" s="304">
        <f>SUM(C77:C79)</f>
        <v>1702.5764099999999</v>
      </c>
    </row>
    <row r="81" spans="1:7" x14ac:dyDescent="0.25">
      <c r="A81" s="245"/>
      <c r="B81" s="29"/>
      <c r="C81" s="16"/>
      <c r="D81" s="9"/>
    </row>
    <row r="82" spans="1:7" x14ac:dyDescent="0.25">
      <c r="A82" s="479" t="s">
        <v>31</v>
      </c>
      <c r="B82" s="395"/>
      <c r="C82" s="480"/>
    </row>
    <row r="83" spans="1:7" ht="31.5" x14ac:dyDescent="0.25">
      <c r="A83" s="305">
        <v>2</v>
      </c>
      <c r="B83" s="294" t="s">
        <v>68</v>
      </c>
      <c r="C83" s="72" t="s">
        <v>16</v>
      </c>
    </row>
    <row r="84" spans="1:7" ht="31.5" x14ac:dyDescent="0.25">
      <c r="A84" s="71" t="s">
        <v>35</v>
      </c>
      <c r="B84" s="69" t="s">
        <v>40</v>
      </c>
      <c r="C84" s="75">
        <f>'MEM. DE CÁL. - final'!B343</f>
        <v>342.54980999999998</v>
      </c>
    </row>
    <row r="85" spans="1:7" x14ac:dyDescent="0.25">
      <c r="A85" s="71" t="s">
        <v>50</v>
      </c>
      <c r="B85" s="69" t="s">
        <v>51</v>
      </c>
      <c r="C85" s="75">
        <f>'MEM. DE CÁL. - final'!C343</f>
        <v>649.38591000000008</v>
      </c>
    </row>
    <row r="86" spans="1:7" x14ac:dyDescent="0.25">
      <c r="A86" s="306" t="s">
        <v>63</v>
      </c>
      <c r="B86" s="69" t="s">
        <v>64</v>
      </c>
      <c r="C86" s="75">
        <f>'MEM. DE CÁL. - final'!D343</f>
        <v>613.39209000000005</v>
      </c>
    </row>
    <row r="87" spans="1:7" x14ac:dyDescent="0.25">
      <c r="A87" s="307"/>
      <c r="B87" s="308" t="s">
        <v>28</v>
      </c>
      <c r="C87" s="304">
        <f>SUM(C84:C86)</f>
        <v>1605.3278100000002</v>
      </c>
    </row>
    <row r="88" spans="1:7" x14ac:dyDescent="0.25">
      <c r="A88" s="228"/>
      <c r="B88" s="228"/>
      <c r="C88" s="276"/>
    </row>
    <row r="89" spans="1:7" x14ac:dyDescent="0.25">
      <c r="A89" s="487" t="s">
        <v>69</v>
      </c>
      <c r="B89" s="488"/>
      <c r="C89" s="489"/>
      <c r="G89" s="9"/>
    </row>
    <row r="90" spans="1:7" x14ac:dyDescent="0.25">
      <c r="A90" s="305">
        <v>3</v>
      </c>
      <c r="B90" s="294" t="s">
        <v>70</v>
      </c>
      <c r="C90" s="72" t="s">
        <v>16</v>
      </c>
    </row>
    <row r="91" spans="1:7" x14ac:dyDescent="0.25">
      <c r="A91" s="68" t="s">
        <v>17</v>
      </c>
      <c r="B91" s="69" t="s">
        <v>71</v>
      </c>
      <c r="C91" s="75">
        <f>'MEM. DE CÁL. - final'!B452</f>
        <v>6.9862500000000001</v>
      </c>
    </row>
    <row r="92" spans="1:7" x14ac:dyDescent="0.25">
      <c r="A92" s="68" t="s">
        <v>18</v>
      </c>
      <c r="B92" s="69" t="s">
        <v>72</v>
      </c>
      <c r="C92" s="75">
        <f>'MEM. DE CÁL. - final'!C452</f>
        <v>0.55890000000000006</v>
      </c>
    </row>
    <row r="93" spans="1:7" ht="31.5" x14ac:dyDescent="0.25">
      <c r="A93" s="68" t="s">
        <v>19</v>
      </c>
      <c r="B93" s="69" t="s">
        <v>73</v>
      </c>
      <c r="C93" s="75">
        <f>'MEM. DE CÁL. - final'!D452</f>
        <v>0</v>
      </c>
    </row>
    <row r="94" spans="1:7" x14ac:dyDescent="0.25">
      <c r="A94" s="68" t="s">
        <v>20</v>
      </c>
      <c r="B94" s="69" t="s">
        <v>74</v>
      </c>
      <c r="C94" s="75">
        <f>'MEM. DE CÁL. - final'!E452</f>
        <v>32.602499999999999</v>
      </c>
    </row>
    <row r="95" spans="1:7" x14ac:dyDescent="0.25">
      <c r="A95" s="484" t="s">
        <v>29</v>
      </c>
      <c r="B95" s="485"/>
      <c r="C95" s="486"/>
    </row>
    <row r="96" spans="1:7" ht="31.5" x14ac:dyDescent="0.25">
      <c r="A96" s="68" t="s">
        <v>21</v>
      </c>
      <c r="B96" s="71" t="s">
        <v>75</v>
      </c>
      <c r="C96" s="295">
        <f>'MEM. DE CÁL. - final'!F452</f>
        <v>11.968377749999998</v>
      </c>
    </row>
    <row r="97" spans="1:3" x14ac:dyDescent="0.25">
      <c r="A97" s="484" t="s">
        <v>31</v>
      </c>
      <c r="B97" s="485"/>
      <c r="C97" s="486"/>
    </row>
    <row r="98" spans="1:3" ht="31.5" x14ac:dyDescent="0.25">
      <c r="A98" s="68" t="s">
        <v>21</v>
      </c>
      <c r="B98" s="71" t="s">
        <v>75</v>
      </c>
      <c r="C98" s="295">
        <f>'MEM. DE CÁL. - final'!G452</f>
        <v>10.077432750000002</v>
      </c>
    </row>
    <row r="99" spans="1:3" ht="31.5" x14ac:dyDescent="0.25">
      <c r="A99" s="68" t="s">
        <v>22</v>
      </c>
      <c r="B99" s="69" t="s">
        <v>76</v>
      </c>
      <c r="C99" s="75">
        <f>'MEM. DE CÁL. - final'!B461</f>
        <v>83.835000000000008</v>
      </c>
    </row>
    <row r="100" spans="1:3" x14ac:dyDescent="0.25">
      <c r="A100" s="228"/>
      <c r="B100" s="228"/>
      <c r="C100" s="276"/>
    </row>
    <row r="101" spans="1:3" x14ac:dyDescent="0.25">
      <c r="A101" s="479" t="s">
        <v>29</v>
      </c>
      <c r="B101" s="480"/>
      <c r="C101" s="276"/>
    </row>
    <row r="102" spans="1:3" x14ac:dyDescent="0.25">
      <c r="A102" s="296" t="s">
        <v>28</v>
      </c>
      <c r="B102" s="309">
        <f>SUM(C91:C94,C96,C99)</f>
        <v>135.95102775000001</v>
      </c>
      <c r="C102" s="276"/>
    </row>
    <row r="103" spans="1:3" x14ac:dyDescent="0.25">
      <c r="C103" s="276"/>
    </row>
    <row r="104" spans="1:3" x14ac:dyDescent="0.25">
      <c r="A104" s="479" t="s">
        <v>31</v>
      </c>
      <c r="B104" s="480"/>
      <c r="C104" s="276"/>
    </row>
    <row r="105" spans="1:3" x14ac:dyDescent="0.25">
      <c r="A105" s="296" t="s">
        <v>28</v>
      </c>
      <c r="B105" s="309">
        <f>SUM(C91:C94,C98,C99)</f>
        <v>134.06008274999999</v>
      </c>
      <c r="C105" s="276"/>
    </row>
    <row r="106" spans="1:3" x14ac:dyDescent="0.25">
      <c r="A106" s="228"/>
      <c r="B106" s="228"/>
      <c r="C106" s="276"/>
    </row>
    <row r="107" spans="1:3" x14ac:dyDescent="0.25">
      <c r="A107" s="487" t="s">
        <v>77</v>
      </c>
      <c r="B107" s="488"/>
      <c r="C107" s="489"/>
    </row>
    <row r="108" spans="1:3" x14ac:dyDescent="0.25">
      <c r="A108" s="487" t="s">
        <v>78</v>
      </c>
      <c r="B108" s="488"/>
      <c r="C108" s="489"/>
    </row>
    <row r="109" spans="1:3" x14ac:dyDescent="0.25">
      <c r="A109" s="294" t="s">
        <v>79</v>
      </c>
      <c r="B109" s="72" t="s">
        <v>80</v>
      </c>
      <c r="C109" s="72" t="s">
        <v>16</v>
      </c>
    </row>
    <row r="110" spans="1:3" x14ac:dyDescent="0.25">
      <c r="A110" s="71" t="s">
        <v>17</v>
      </c>
      <c r="B110" s="71" t="s">
        <v>81</v>
      </c>
      <c r="C110" s="68"/>
    </row>
    <row r="111" spans="1:3" x14ac:dyDescent="0.25">
      <c r="A111" s="71" t="s">
        <v>18</v>
      </c>
      <c r="B111" s="71" t="s">
        <v>82</v>
      </c>
      <c r="C111" s="75">
        <f>'MEM. DE CÁL. - final'!C483</f>
        <v>9.3149999999999995</v>
      </c>
    </row>
    <row r="112" spans="1:3" x14ac:dyDescent="0.25">
      <c r="A112" s="71" t="s">
        <v>19</v>
      </c>
      <c r="B112" s="71" t="s">
        <v>83</v>
      </c>
      <c r="C112" s="75">
        <f>'MEM. DE CÁL. - final'!C498</f>
        <v>1.3972499999999997E-2</v>
      </c>
    </row>
    <row r="113" spans="1:3" x14ac:dyDescent="0.25">
      <c r="A113" s="71" t="s">
        <v>20</v>
      </c>
      <c r="B113" s="71" t="s">
        <v>84</v>
      </c>
      <c r="C113" s="75">
        <f>'MEM. DE CÁL. - final'!C513</f>
        <v>6.2876249999999995E-2</v>
      </c>
    </row>
    <row r="114" spans="1:3" x14ac:dyDescent="0.25">
      <c r="A114" s="71" t="s">
        <v>21</v>
      </c>
      <c r="B114" s="71" t="s">
        <v>85</v>
      </c>
      <c r="C114" s="75"/>
    </row>
    <row r="115" spans="1:3" x14ac:dyDescent="0.25">
      <c r="A115" s="71" t="s">
        <v>22</v>
      </c>
      <c r="B115" s="71" t="s">
        <v>86</v>
      </c>
      <c r="C115" s="75">
        <f>'MEM. DE CÁL. - final'!C531</f>
        <v>0.16534125</v>
      </c>
    </row>
    <row r="116" spans="1:3" x14ac:dyDescent="0.25">
      <c r="A116" s="484" t="s">
        <v>29</v>
      </c>
      <c r="B116" s="485"/>
      <c r="C116" s="486"/>
    </row>
    <row r="117" spans="1:3" ht="31.5" x14ac:dyDescent="0.25">
      <c r="A117" s="71" t="s">
        <v>30</v>
      </c>
      <c r="B117" s="71" t="s">
        <v>87</v>
      </c>
      <c r="C117" s="75">
        <f>'MEM. DE CÁL. - final'!C545</f>
        <v>3.5084444489999993</v>
      </c>
    </row>
    <row r="118" spans="1:3" x14ac:dyDescent="0.25">
      <c r="A118" s="484" t="s">
        <v>31</v>
      </c>
      <c r="B118" s="485"/>
      <c r="C118" s="486"/>
    </row>
    <row r="119" spans="1:3" ht="31.5" x14ac:dyDescent="0.25">
      <c r="A119" s="71" t="s">
        <v>30</v>
      </c>
      <c r="B119" s="71" t="s">
        <v>87</v>
      </c>
      <c r="C119" s="75">
        <f>'MEM. DE CÁL. - final'!C559</f>
        <v>2.9541274290000001</v>
      </c>
    </row>
    <row r="120" spans="1:3" x14ac:dyDescent="0.25">
      <c r="A120" s="228"/>
      <c r="B120" s="228"/>
      <c r="C120" s="276"/>
    </row>
    <row r="121" spans="1:3" x14ac:dyDescent="0.25">
      <c r="A121" s="479" t="s">
        <v>29</v>
      </c>
      <c r="B121" s="480"/>
      <c r="C121" s="276"/>
    </row>
    <row r="122" spans="1:3" x14ac:dyDescent="0.25">
      <c r="A122" s="294" t="s">
        <v>28</v>
      </c>
      <c r="B122" s="310">
        <f>SUM(C110:C115,C117)</f>
        <v>13.065634448999997</v>
      </c>
      <c r="C122" s="276"/>
    </row>
    <row r="123" spans="1:3" x14ac:dyDescent="0.25">
      <c r="A123" s="228"/>
      <c r="B123" s="228"/>
      <c r="C123" s="276"/>
    </row>
    <row r="124" spans="1:3" x14ac:dyDescent="0.25">
      <c r="A124" s="479" t="s">
        <v>31</v>
      </c>
      <c r="B124" s="480"/>
      <c r="C124" s="276"/>
    </row>
    <row r="125" spans="1:3" x14ac:dyDescent="0.25">
      <c r="A125" s="294" t="s">
        <v>28</v>
      </c>
      <c r="B125" s="310">
        <f>SUM(C110:C115,C119)</f>
        <v>12.511317428999998</v>
      </c>
      <c r="C125" s="276"/>
    </row>
    <row r="126" spans="1:3" x14ac:dyDescent="0.25">
      <c r="A126" s="228"/>
      <c r="B126" s="228"/>
      <c r="C126" s="276"/>
    </row>
    <row r="127" spans="1:3" x14ac:dyDescent="0.25">
      <c r="A127" s="487" t="s">
        <v>88</v>
      </c>
      <c r="B127" s="488"/>
      <c r="C127" s="489"/>
    </row>
    <row r="128" spans="1:3" ht="31.5" x14ac:dyDescent="0.25">
      <c r="A128" s="294" t="s">
        <v>90</v>
      </c>
      <c r="B128" s="72" t="s">
        <v>91</v>
      </c>
      <c r="C128" s="72" t="s">
        <v>16</v>
      </c>
    </row>
    <row r="129" spans="1:3" ht="31.5" x14ac:dyDescent="0.25">
      <c r="A129" s="71" t="s">
        <v>17</v>
      </c>
      <c r="B129" s="71" t="s">
        <v>89</v>
      </c>
      <c r="C129" s="75">
        <f>'MEM. DE CÁL. - final'!D575</f>
        <v>0</v>
      </c>
    </row>
    <row r="130" spans="1:3" x14ac:dyDescent="0.25">
      <c r="A130" s="484" t="s">
        <v>29</v>
      </c>
      <c r="B130" s="485"/>
      <c r="C130" s="486"/>
    </row>
    <row r="131" spans="1:3" ht="47.25" x14ac:dyDescent="0.25">
      <c r="A131" s="71" t="s">
        <v>18</v>
      </c>
      <c r="B131" s="71" t="s">
        <v>111</v>
      </c>
      <c r="C131" s="75">
        <f>'MEM. DE CÁL. - final'!C589</f>
        <v>0</v>
      </c>
    </row>
    <row r="132" spans="1:3" ht="31.5" x14ac:dyDescent="0.25">
      <c r="A132" s="71" t="s">
        <v>19</v>
      </c>
      <c r="B132" s="71" t="s">
        <v>93</v>
      </c>
      <c r="C132" s="75">
        <f>'MEM. DE CÁL. - final'!D617</f>
        <v>0</v>
      </c>
    </row>
    <row r="133" spans="1:3" x14ac:dyDescent="0.25">
      <c r="A133" s="484" t="s">
        <v>31</v>
      </c>
      <c r="B133" s="485"/>
      <c r="C133" s="486"/>
    </row>
    <row r="134" spans="1:3" ht="47.25" x14ac:dyDescent="0.25">
      <c r="A134" s="71" t="s">
        <v>18</v>
      </c>
      <c r="B134" s="71" t="s">
        <v>92</v>
      </c>
      <c r="C134" s="75">
        <f>'MEM. DE CÁL. - final'!C603</f>
        <v>0</v>
      </c>
    </row>
    <row r="135" spans="1:3" ht="31.5" x14ac:dyDescent="0.25">
      <c r="A135" s="71" t="s">
        <v>19</v>
      </c>
      <c r="B135" s="71" t="s">
        <v>93</v>
      </c>
      <c r="C135" s="75">
        <f>'MEM. DE CÁL. - final'!D631</f>
        <v>0</v>
      </c>
    </row>
    <row r="136" spans="1:3" x14ac:dyDescent="0.25">
      <c r="A136" s="311"/>
      <c r="B136" s="312"/>
      <c r="C136" s="313"/>
    </row>
    <row r="137" spans="1:3" x14ac:dyDescent="0.25">
      <c r="A137" s="71" t="s">
        <v>20</v>
      </c>
      <c r="B137" s="71" t="s">
        <v>94</v>
      </c>
      <c r="C137" s="68"/>
    </row>
    <row r="138" spans="1:3" x14ac:dyDescent="0.25">
      <c r="A138" s="228"/>
      <c r="B138" s="228"/>
      <c r="C138" s="276"/>
    </row>
    <row r="139" spans="1:3" x14ac:dyDescent="0.25">
      <c r="A139" s="479" t="s">
        <v>29</v>
      </c>
      <c r="B139" s="480"/>
      <c r="C139" s="276"/>
    </row>
    <row r="140" spans="1:3" x14ac:dyDescent="0.25">
      <c r="A140" s="294" t="s">
        <v>28</v>
      </c>
      <c r="B140" s="310">
        <f>SUM(C129,C131:C132)</f>
        <v>0</v>
      </c>
      <c r="C140" s="276"/>
    </row>
    <row r="141" spans="1:3" x14ac:dyDescent="0.25">
      <c r="A141" s="228"/>
      <c r="B141" s="228"/>
      <c r="C141" s="276"/>
    </row>
    <row r="142" spans="1:3" x14ac:dyDescent="0.25">
      <c r="A142" s="479" t="s">
        <v>31</v>
      </c>
      <c r="B142" s="480"/>
      <c r="C142" s="276"/>
    </row>
    <row r="143" spans="1:3" x14ac:dyDescent="0.25">
      <c r="A143" s="294" t="s">
        <v>28</v>
      </c>
      <c r="B143" s="310">
        <f>SUM(C129,C134:C135)</f>
        <v>0</v>
      </c>
      <c r="C143" s="276"/>
    </row>
    <row r="144" spans="1:3" x14ac:dyDescent="0.25">
      <c r="A144" s="228"/>
      <c r="B144" s="228"/>
      <c r="C144" s="276"/>
    </row>
    <row r="145" spans="1:3" x14ac:dyDescent="0.25">
      <c r="A145" s="487" t="s">
        <v>231</v>
      </c>
      <c r="B145" s="488"/>
      <c r="C145" s="489"/>
    </row>
    <row r="146" spans="1:3" x14ac:dyDescent="0.25">
      <c r="A146" s="294" t="s">
        <v>96</v>
      </c>
      <c r="B146" s="72" t="s">
        <v>97</v>
      </c>
      <c r="C146" s="72" t="s">
        <v>16</v>
      </c>
    </row>
    <row r="147" spans="1:3" x14ac:dyDescent="0.25">
      <c r="A147" s="71" t="s">
        <v>17</v>
      </c>
      <c r="B147" s="71" t="s">
        <v>98</v>
      </c>
      <c r="C147" s="68"/>
    </row>
    <row r="148" spans="1:3" ht="31.5" x14ac:dyDescent="0.25">
      <c r="A148" s="71" t="s">
        <v>18</v>
      </c>
      <c r="B148" s="71" t="s">
        <v>99</v>
      </c>
      <c r="C148" s="68"/>
    </row>
    <row r="149" spans="1:3" x14ac:dyDescent="0.25">
      <c r="A149" s="228"/>
      <c r="B149" s="294" t="s">
        <v>101</v>
      </c>
      <c r="C149" s="298">
        <f>SUM(C147:C148)</f>
        <v>0</v>
      </c>
    </row>
    <row r="150" spans="1:3" x14ac:dyDescent="0.25">
      <c r="A150" s="228"/>
      <c r="B150" s="228"/>
      <c r="C150" s="276"/>
    </row>
    <row r="151" spans="1:3" x14ac:dyDescent="0.25">
      <c r="A151" s="487" t="s">
        <v>95</v>
      </c>
      <c r="B151" s="488"/>
      <c r="C151" s="489"/>
    </row>
    <row r="152" spans="1:3" x14ac:dyDescent="0.25">
      <c r="A152" s="479" t="s">
        <v>29</v>
      </c>
      <c r="B152" s="395"/>
      <c r="C152" s="480"/>
    </row>
    <row r="153" spans="1:3" x14ac:dyDescent="0.25">
      <c r="A153" s="294">
        <v>4</v>
      </c>
      <c r="B153" s="294" t="s">
        <v>100</v>
      </c>
      <c r="C153" s="72" t="s">
        <v>16</v>
      </c>
    </row>
    <row r="154" spans="1:3" x14ac:dyDescent="0.25">
      <c r="A154" s="71" t="s">
        <v>79</v>
      </c>
      <c r="B154" s="69" t="str">
        <f>B109</f>
        <v>SUBSTITUTO NAS AUSÊNCIAS LEGAIS</v>
      </c>
      <c r="C154" s="75">
        <f>B122</f>
        <v>13.065634448999997</v>
      </c>
    </row>
    <row r="155" spans="1:3" ht="31.5" x14ac:dyDescent="0.25">
      <c r="A155" s="71" t="s">
        <v>90</v>
      </c>
      <c r="B155" s="69" t="str">
        <f>B128</f>
        <v>SUBSTITUTO NA COBERTURA DE AFASTAMENTO MATERNIDADE ( REFERÊNCIA: 120 DIAS )</v>
      </c>
      <c r="C155" s="75">
        <f>B140</f>
        <v>0</v>
      </c>
    </row>
    <row r="156" spans="1:3" x14ac:dyDescent="0.25">
      <c r="A156" s="71" t="s">
        <v>96</v>
      </c>
      <c r="B156" s="69" t="str">
        <f>B146</f>
        <v>SUBSTITUTO NA INTRAJORNADA</v>
      </c>
      <c r="C156" s="75">
        <f>C149</f>
        <v>0</v>
      </c>
    </row>
    <row r="157" spans="1:3" x14ac:dyDescent="0.25">
      <c r="A157" s="228"/>
      <c r="B157" s="303" t="s">
        <v>28</v>
      </c>
      <c r="C157" s="304">
        <f>SUM(C154:C156)</f>
        <v>13.065634448999997</v>
      </c>
    </row>
    <row r="158" spans="1:3" x14ac:dyDescent="0.25">
      <c r="A158" s="228"/>
      <c r="B158" s="228"/>
      <c r="C158" s="276"/>
    </row>
    <row r="159" spans="1:3" x14ac:dyDescent="0.25">
      <c r="A159" s="479" t="s">
        <v>31</v>
      </c>
      <c r="B159" s="395"/>
      <c r="C159" s="480"/>
    </row>
    <row r="160" spans="1:3" x14ac:dyDescent="0.25">
      <c r="A160" s="305">
        <v>4</v>
      </c>
      <c r="B160" s="294" t="s">
        <v>100</v>
      </c>
      <c r="C160" s="72" t="s">
        <v>16</v>
      </c>
    </row>
    <row r="161" spans="1:3" x14ac:dyDescent="0.25">
      <c r="A161" s="71" t="s">
        <v>79</v>
      </c>
      <c r="B161" s="69" t="str">
        <f>B109</f>
        <v>SUBSTITUTO NAS AUSÊNCIAS LEGAIS</v>
      </c>
      <c r="C161" s="75">
        <f>B125</f>
        <v>12.511317428999998</v>
      </c>
    </row>
    <row r="162" spans="1:3" ht="31.5" x14ac:dyDescent="0.25">
      <c r="A162" s="71" t="s">
        <v>90</v>
      </c>
      <c r="B162" s="69" t="str">
        <f>B128</f>
        <v>SUBSTITUTO NA COBERTURA DE AFASTAMENTO MATERNIDADE ( REFERÊNCIA: 120 DIAS )</v>
      </c>
      <c r="C162" s="75">
        <f>B143</f>
        <v>0</v>
      </c>
    </row>
    <row r="163" spans="1:3" x14ac:dyDescent="0.25">
      <c r="A163" s="71" t="s">
        <v>96</v>
      </c>
      <c r="B163" s="69" t="str">
        <f>B146</f>
        <v>SUBSTITUTO NA INTRAJORNADA</v>
      </c>
      <c r="C163" s="75">
        <f>C149</f>
        <v>0</v>
      </c>
    </row>
    <row r="164" spans="1:3" x14ac:dyDescent="0.25">
      <c r="A164" s="228"/>
      <c r="B164" s="303" t="s">
        <v>28</v>
      </c>
      <c r="C164" s="304">
        <f>SUM(C161:C163)</f>
        <v>12.511317428999998</v>
      </c>
    </row>
    <row r="165" spans="1:3" x14ac:dyDescent="0.25">
      <c r="A165" s="228"/>
      <c r="B165" s="228"/>
      <c r="C165" s="276"/>
    </row>
    <row r="166" spans="1:3" x14ac:dyDescent="0.25">
      <c r="A166" s="487" t="s">
        <v>102</v>
      </c>
      <c r="B166" s="488"/>
      <c r="C166" s="489"/>
    </row>
    <row r="167" spans="1:3" x14ac:dyDescent="0.25">
      <c r="A167" s="294">
        <v>5</v>
      </c>
      <c r="B167" s="72" t="s">
        <v>103</v>
      </c>
      <c r="C167" s="72" t="s">
        <v>16</v>
      </c>
    </row>
    <row r="168" spans="1:3" x14ac:dyDescent="0.25">
      <c r="A168" s="324" t="s">
        <v>17</v>
      </c>
      <c r="B168" s="324" t="s">
        <v>531</v>
      </c>
      <c r="C168" s="75">
        <f>'MEM. DE CÁL. - final'!B738</f>
        <v>173.63</v>
      </c>
    </row>
    <row r="169" spans="1:3" x14ac:dyDescent="0.25">
      <c r="A169" s="324" t="s">
        <v>532</v>
      </c>
      <c r="B169" s="324" t="s">
        <v>328</v>
      </c>
      <c r="C169" s="75">
        <f>'MEM. DE CÁL. - final'!C738</f>
        <v>90.03</v>
      </c>
    </row>
    <row r="170" spans="1:3" s="318" customFormat="1" x14ac:dyDescent="0.25">
      <c r="A170" s="324" t="s">
        <v>533</v>
      </c>
      <c r="B170" s="324" t="s">
        <v>328</v>
      </c>
      <c r="C170" s="328">
        <f>'MEM. DE CÁL. - final'!D738</f>
        <v>0</v>
      </c>
    </row>
    <row r="171" spans="1:3" x14ac:dyDescent="0.25">
      <c r="A171" s="324" t="s">
        <v>19</v>
      </c>
      <c r="B171" s="324" t="s">
        <v>530</v>
      </c>
      <c r="C171" s="75">
        <f>'MEM. DE CÁL. - final'!E738</f>
        <v>14.165654761904761</v>
      </c>
    </row>
    <row r="172" spans="1:3" x14ac:dyDescent="0.25">
      <c r="A172" s="228"/>
      <c r="B172" s="296" t="s">
        <v>28</v>
      </c>
      <c r="C172" s="314">
        <f>SUM(C168:C171)</f>
        <v>277.82565476190473</v>
      </c>
    </row>
    <row r="173" spans="1:3" x14ac:dyDescent="0.25">
      <c r="A173" s="228"/>
      <c r="B173" s="228"/>
      <c r="C173" s="276"/>
    </row>
    <row r="174" spans="1:3" x14ac:dyDescent="0.25">
      <c r="A174" s="487" t="s">
        <v>104</v>
      </c>
      <c r="B174" s="488"/>
      <c r="C174" s="489"/>
    </row>
    <row r="175" spans="1:3" x14ac:dyDescent="0.25">
      <c r="A175" s="294">
        <v>6</v>
      </c>
      <c r="B175" s="72" t="s">
        <v>105</v>
      </c>
      <c r="C175" s="72" t="s">
        <v>16</v>
      </c>
    </row>
    <row r="176" spans="1:3" x14ac:dyDescent="0.25">
      <c r="A176" s="484" t="s">
        <v>106</v>
      </c>
      <c r="B176" s="485"/>
      <c r="C176" s="486"/>
    </row>
    <row r="177" spans="1:3" x14ac:dyDescent="0.25">
      <c r="A177" s="71" t="s">
        <v>17</v>
      </c>
      <c r="B177" s="71" t="s">
        <v>107</v>
      </c>
      <c r="C177" s="75">
        <f>'MEM. DE CÁL. - final'!B754</f>
        <v>266.42831088726336</v>
      </c>
    </row>
    <row r="178" spans="1:3" x14ac:dyDescent="0.25">
      <c r="A178" s="71" t="s">
        <v>18</v>
      </c>
      <c r="B178" s="71" t="s">
        <v>108</v>
      </c>
      <c r="C178" s="75">
        <f>'MEM. DE CÁL. - final'!B768</f>
        <v>407.2547037848168</v>
      </c>
    </row>
    <row r="179" spans="1:3" x14ac:dyDescent="0.25">
      <c r="A179" s="71" t="s">
        <v>19</v>
      </c>
      <c r="B179" s="71" t="s">
        <v>109</v>
      </c>
      <c r="C179" s="75">
        <f>'MEM. DE CÁL. - final'!F793</f>
        <v>744.45684919265352</v>
      </c>
    </row>
    <row r="180" spans="1:3" x14ac:dyDescent="0.25">
      <c r="A180" s="228"/>
      <c r="B180" s="296" t="s">
        <v>28</v>
      </c>
      <c r="C180" s="314">
        <f>SUM(C177:C179)</f>
        <v>1418.1398638647338</v>
      </c>
    </row>
    <row r="181" spans="1:3" x14ac:dyDescent="0.25">
      <c r="A181" s="228"/>
      <c r="B181" s="228"/>
      <c r="C181" s="276"/>
    </row>
    <row r="182" spans="1:3" x14ac:dyDescent="0.25">
      <c r="A182" s="484" t="s">
        <v>110</v>
      </c>
      <c r="B182" s="485"/>
      <c r="C182" s="486"/>
    </row>
    <row r="183" spans="1:3" x14ac:dyDescent="0.25">
      <c r="A183" s="71" t="s">
        <v>17</v>
      </c>
      <c r="B183" s="71" t="s">
        <v>107</v>
      </c>
      <c r="C183" s="75">
        <f>'MEM. DE CÁL. - final'!B808</f>
        <v>266.42831088726336</v>
      </c>
    </row>
    <row r="184" spans="1:3" x14ac:dyDescent="0.25">
      <c r="A184" s="71" t="s">
        <v>18</v>
      </c>
      <c r="B184" s="71" t="s">
        <v>108</v>
      </c>
      <c r="C184" s="75">
        <f>'MEM. DE CÁL. - final'!B822</f>
        <v>407.2547037848168</v>
      </c>
    </row>
    <row r="185" spans="1:3" x14ac:dyDescent="0.25">
      <c r="A185" s="71" t="s">
        <v>19</v>
      </c>
      <c r="B185" s="71" t="s">
        <v>109</v>
      </c>
      <c r="C185" s="75">
        <f>'MEM. DE CÁL. - final'!F847</f>
        <v>424.19578615353385</v>
      </c>
    </row>
    <row r="186" spans="1:3" x14ac:dyDescent="0.25">
      <c r="A186" s="228"/>
      <c r="B186" s="296" t="s">
        <v>28</v>
      </c>
      <c r="C186" s="314">
        <f>SUM(C183:C185)</f>
        <v>1097.878800825614</v>
      </c>
    </row>
    <row r="187" spans="1:3" x14ac:dyDescent="0.25">
      <c r="A187" s="228"/>
      <c r="B187" s="228"/>
      <c r="C187" s="276"/>
    </row>
    <row r="188" spans="1:3" x14ac:dyDescent="0.25">
      <c r="A188" s="484" t="s">
        <v>31</v>
      </c>
      <c r="B188" s="485"/>
      <c r="C188" s="486"/>
    </row>
    <row r="189" spans="1:3" x14ac:dyDescent="0.25">
      <c r="A189" s="71" t="s">
        <v>17</v>
      </c>
      <c r="B189" s="71" t="s">
        <v>107</v>
      </c>
      <c r="C189" s="75">
        <f>'MEM. DE CÁL. - final'!B862</f>
        <v>259.44974054586339</v>
      </c>
    </row>
    <row r="190" spans="1:3" x14ac:dyDescent="0.25">
      <c r="A190" s="71" t="s">
        <v>18</v>
      </c>
      <c r="B190" s="71" t="s">
        <v>108</v>
      </c>
      <c r="C190" s="75">
        <f>'MEM. DE CÁL. - final'!B876</f>
        <v>396.58746054867692</v>
      </c>
    </row>
    <row r="191" spans="1:3" x14ac:dyDescent="0.25">
      <c r="A191" s="71" t="s">
        <v>19</v>
      </c>
      <c r="B191" s="71" t="s">
        <v>109</v>
      </c>
      <c r="C191" s="75">
        <f>'MEM. DE CÁL. - final'!F901</f>
        <v>352.69364736213936</v>
      </c>
    </row>
    <row r="192" spans="1:3" x14ac:dyDescent="0.25">
      <c r="A192" s="228"/>
      <c r="B192" s="296" t="s">
        <v>28</v>
      </c>
      <c r="C192" s="314">
        <f>SUM(C189:C191)</f>
        <v>1008.7308484566796</v>
      </c>
    </row>
    <row r="194" spans="2:3" x14ac:dyDescent="0.25">
      <c r="B194" s="487" t="s">
        <v>277</v>
      </c>
      <c r="C194" s="489"/>
    </row>
    <row r="195" spans="2:3" x14ac:dyDescent="0.25">
      <c r="B195" s="315" t="s">
        <v>275</v>
      </c>
      <c r="C195" s="162">
        <f>'MEM. DE CÁL. - final'!C951</f>
        <v>5224.2585908256387</v>
      </c>
    </row>
    <row r="196" spans="2:3" x14ac:dyDescent="0.25">
      <c r="B196" s="315" t="s">
        <v>274</v>
      </c>
      <c r="C196" s="162">
        <f>'MEM. DE CÁL. - final'!D951</f>
        <v>4903.9975277865187</v>
      </c>
    </row>
    <row r="197" spans="2:3" x14ac:dyDescent="0.25">
      <c r="B197" s="315" t="s">
        <v>235</v>
      </c>
      <c r="C197" s="162">
        <f>'MEM. DE CÁL. - final'!E951</f>
        <v>4715.1557133975848</v>
      </c>
    </row>
  </sheetData>
  <mergeCells count="43">
    <mergeCell ref="B194:C194"/>
    <mergeCell ref="A159:C159"/>
    <mergeCell ref="A166:C166"/>
    <mergeCell ref="A174:C174"/>
    <mergeCell ref="A176:C176"/>
    <mergeCell ref="A182:C182"/>
    <mergeCell ref="A188:C188"/>
    <mergeCell ref="A152:C152"/>
    <mergeCell ref="A116:C116"/>
    <mergeCell ref="A118:C118"/>
    <mergeCell ref="A121:B121"/>
    <mergeCell ref="A124:B124"/>
    <mergeCell ref="A127:C127"/>
    <mergeCell ref="A130:C130"/>
    <mergeCell ref="A133:C133"/>
    <mergeCell ref="A139:B139"/>
    <mergeCell ref="A142:B142"/>
    <mergeCell ref="A145:C145"/>
    <mergeCell ref="A151:C151"/>
    <mergeCell ref="A108:C108"/>
    <mergeCell ref="A52:C52"/>
    <mergeCell ref="A64:C64"/>
    <mergeCell ref="A74:C74"/>
    <mergeCell ref="A75:C75"/>
    <mergeCell ref="A82:C82"/>
    <mergeCell ref="A89:C89"/>
    <mergeCell ref="A95:C95"/>
    <mergeCell ref="A97:C97"/>
    <mergeCell ref="A101:B101"/>
    <mergeCell ref="A104:B104"/>
    <mergeCell ref="A107:C107"/>
    <mergeCell ref="A40:C40"/>
    <mergeCell ref="A1:C2"/>
    <mergeCell ref="A4:C4"/>
    <mergeCell ref="A8:C8"/>
    <mergeCell ref="A9:C9"/>
    <mergeCell ref="A10:C10"/>
    <mergeCell ref="A17:C17"/>
    <mergeCell ref="A26:C26"/>
    <mergeCell ref="A28:C28"/>
    <mergeCell ref="A31:C31"/>
    <mergeCell ref="A32:C32"/>
    <mergeCell ref="A39:C39"/>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7"/>
  <sheetViews>
    <sheetView topLeftCell="A163" workbookViewId="0">
      <selection activeCell="A4" sqref="A4:C197"/>
    </sheetView>
  </sheetViews>
  <sheetFormatPr defaultRowHeight="15.75" x14ac:dyDescent="0.25"/>
  <cols>
    <col min="1" max="1" width="16.5703125" style="104" bestFit="1" customWidth="1"/>
    <col min="2" max="2" width="58.85546875" style="104" bestFit="1" customWidth="1"/>
    <col min="3" max="3" width="34.140625" style="103" customWidth="1"/>
  </cols>
  <sheetData>
    <row r="1" spans="1:3" ht="15" x14ac:dyDescent="0.25">
      <c r="A1" s="473" t="s">
        <v>0</v>
      </c>
      <c r="B1" s="474"/>
      <c r="C1" s="475"/>
    </row>
    <row r="2" spans="1:3" ht="15" x14ac:dyDescent="0.25">
      <c r="A2" s="476"/>
      <c r="B2" s="477"/>
      <c r="C2" s="478"/>
    </row>
    <row r="3" spans="1:3" x14ac:dyDescent="0.25">
      <c r="A3" s="228"/>
      <c r="B3" s="228"/>
      <c r="C3" s="276"/>
    </row>
    <row r="4" spans="1:3" x14ac:dyDescent="0.25">
      <c r="A4" s="479" t="s">
        <v>1</v>
      </c>
      <c r="B4" s="395"/>
      <c r="C4" s="480"/>
    </row>
    <row r="5" spans="1:3" ht="31.5" x14ac:dyDescent="0.25">
      <c r="A5" s="72" t="s">
        <v>2</v>
      </c>
      <c r="B5" s="72" t="s">
        <v>3</v>
      </c>
      <c r="C5" s="72" t="s">
        <v>4</v>
      </c>
    </row>
    <row r="6" spans="1:3" x14ac:dyDescent="0.25">
      <c r="A6" s="68" t="str">
        <f>'MEM. DE CÁL. - final'!A19</f>
        <v>Pintor (Cód. 28)</v>
      </c>
      <c r="B6" s="68" t="s">
        <v>5</v>
      </c>
      <c r="C6" s="68">
        <f>'MEM. DE CÁL. - final'!C19</f>
        <v>1</v>
      </c>
    </row>
    <row r="7" spans="1:3" x14ac:dyDescent="0.25">
      <c r="A7" s="228"/>
      <c r="B7" s="228"/>
      <c r="C7" s="276"/>
    </row>
    <row r="8" spans="1:3" x14ac:dyDescent="0.25">
      <c r="A8" s="479" t="s">
        <v>6</v>
      </c>
      <c r="B8" s="395"/>
      <c r="C8" s="480"/>
    </row>
    <row r="9" spans="1:3" x14ac:dyDescent="0.25">
      <c r="A9" s="481" t="s">
        <v>7</v>
      </c>
      <c r="B9" s="482"/>
      <c r="C9" s="483"/>
    </row>
    <row r="10" spans="1:3" x14ac:dyDescent="0.25">
      <c r="A10" s="484" t="s">
        <v>8</v>
      </c>
      <c r="B10" s="485"/>
      <c r="C10" s="486"/>
    </row>
    <row r="11" spans="1:3" x14ac:dyDescent="0.25">
      <c r="A11" s="68">
        <v>1</v>
      </c>
      <c r="B11" s="71" t="s">
        <v>9</v>
      </c>
      <c r="C11" s="68" t="str">
        <f>A6</f>
        <v>Pintor (Cód. 28)</v>
      </c>
    </row>
    <row r="12" spans="1:3" x14ac:dyDescent="0.25">
      <c r="A12" s="68">
        <v>2</v>
      </c>
      <c r="B12" s="71" t="s">
        <v>10</v>
      </c>
      <c r="C12" s="68" t="s">
        <v>358</v>
      </c>
    </row>
    <row r="13" spans="1:3" x14ac:dyDescent="0.25">
      <c r="A13" s="68">
        <v>3</v>
      </c>
      <c r="B13" s="71" t="s">
        <v>11</v>
      </c>
      <c r="C13" s="293">
        <f>'MEM. DE CÁL. - final'!B19</f>
        <v>1676.7</v>
      </c>
    </row>
    <row r="14" spans="1:3" x14ac:dyDescent="0.25">
      <c r="A14" s="68">
        <v>4</v>
      </c>
      <c r="B14" s="71" t="s">
        <v>12</v>
      </c>
      <c r="C14" s="68" t="str">
        <f>A6</f>
        <v>Pintor (Cód. 28)</v>
      </c>
    </row>
    <row r="15" spans="1:3" x14ac:dyDescent="0.25">
      <c r="A15" s="68">
        <v>5</v>
      </c>
      <c r="B15" s="71" t="s">
        <v>13</v>
      </c>
      <c r="C15" s="68" t="s">
        <v>527</v>
      </c>
    </row>
    <row r="16" spans="1:3" x14ac:dyDescent="0.25">
      <c r="A16" s="228"/>
      <c r="B16" s="228"/>
      <c r="C16" s="276"/>
    </row>
    <row r="17" spans="1:10" x14ac:dyDescent="0.25">
      <c r="A17" s="487" t="s">
        <v>14</v>
      </c>
      <c r="B17" s="488"/>
      <c r="C17" s="489"/>
    </row>
    <row r="18" spans="1:10" x14ac:dyDescent="0.25">
      <c r="A18" s="72">
        <v>1</v>
      </c>
      <c r="B18" s="294" t="s">
        <v>15</v>
      </c>
      <c r="C18" s="72" t="s">
        <v>16</v>
      </c>
    </row>
    <row r="19" spans="1:10" x14ac:dyDescent="0.25">
      <c r="A19" s="68" t="s">
        <v>17</v>
      </c>
      <c r="B19" s="71" t="s">
        <v>23</v>
      </c>
      <c r="C19" s="295">
        <f>'MEM. DE CÁL. - final'!B97</f>
        <v>1676.7</v>
      </c>
      <c r="H19" s="12"/>
      <c r="I19" s="12"/>
      <c r="J19" s="12"/>
    </row>
    <row r="20" spans="1:10" x14ac:dyDescent="0.25">
      <c r="A20" s="68" t="s">
        <v>18</v>
      </c>
      <c r="B20" s="104" t="s">
        <v>130</v>
      </c>
      <c r="C20" s="295">
        <f>'MEM. DE CÁL. - final'!C97</f>
        <v>0</v>
      </c>
      <c r="H20" s="12"/>
    </row>
    <row r="21" spans="1:10" x14ac:dyDescent="0.25">
      <c r="A21" s="68" t="s">
        <v>19</v>
      </c>
      <c r="B21" s="71" t="s">
        <v>24</v>
      </c>
      <c r="C21" s="295">
        <f>'MEM. DE CÁL. - final'!D97</f>
        <v>0</v>
      </c>
      <c r="H21" s="12"/>
    </row>
    <row r="22" spans="1:10" x14ac:dyDescent="0.25">
      <c r="A22" s="68" t="s">
        <v>20</v>
      </c>
      <c r="B22" s="71" t="s">
        <v>25</v>
      </c>
      <c r="C22" s="295">
        <f>'MEM. DE CÁL. - final'!E97</f>
        <v>0</v>
      </c>
      <c r="H22" s="12"/>
    </row>
    <row r="23" spans="1:10" x14ac:dyDescent="0.25">
      <c r="A23" s="68" t="s">
        <v>21</v>
      </c>
      <c r="B23" s="71" t="s">
        <v>26</v>
      </c>
      <c r="C23" s="295">
        <f>'MEM. DE CÁL. - final'!F97</f>
        <v>0</v>
      </c>
      <c r="H23" s="12"/>
      <c r="I23" s="12"/>
      <c r="J23" s="12"/>
    </row>
    <row r="24" spans="1:10" x14ac:dyDescent="0.25">
      <c r="A24" s="68" t="s">
        <v>22</v>
      </c>
      <c r="B24" s="71" t="s">
        <v>27</v>
      </c>
      <c r="C24" s="295"/>
      <c r="H24" s="12"/>
    </row>
    <row r="25" spans="1:10" x14ac:dyDescent="0.25">
      <c r="A25" s="228"/>
      <c r="B25" s="296" t="s">
        <v>28</v>
      </c>
      <c r="C25" s="297">
        <f>SUM(C19:C24)</f>
        <v>1676.7</v>
      </c>
    </row>
    <row r="26" spans="1:10" x14ac:dyDescent="0.25">
      <c r="A26" s="490" t="s">
        <v>29</v>
      </c>
      <c r="B26" s="491"/>
      <c r="C26" s="492"/>
    </row>
    <row r="27" spans="1:10" ht="31.5" x14ac:dyDescent="0.25">
      <c r="A27" s="68" t="s">
        <v>30</v>
      </c>
      <c r="B27" s="71" t="s">
        <v>32</v>
      </c>
      <c r="C27" s="295">
        <f>'MEM. DE CÁL. - final'!C108</f>
        <v>615.51657</v>
      </c>
    </row>
    <row r="28" spans="1:10" x14ac:dyDescent="0.25">
      <c r="A28" s="490" t="s">
        <v>31</v>
      </c>
      <c r="B28" s="491"/>
      <c r="C28" s="492"/>
    </row>
    <row r="29" spans="1:10" ht="31.5" x14ac:dyDescent="0.25">
      <c r="A29" s="68" t="s">
        <v>30</v>
      </c>
      <c r="B29" s="71" t="s">
        <v>32</v>
      </c>
      <c r="C29" s="295">
        <f>'MEM. DE CÁL. - final'!D108</f>
        <v>518.2679700000001</v>
      </c>
    </row>
    <row r="31" spans="1:10" x14ac:dyDescent="0.25">
      <c r="A31" s="487" t="s">
        <v>33</v>
      </c>
      <c r="B31" s="488"/>
      <c r="C31" s="489"/>
    </row>
    <row r="32" spans="1:10" x14ac:dyDescent="0.25">
      <c r="A32" s="487" t="s">
        <v>34</v>
      </c>
      <c r="B32" s="488"/>
      <c r="C32" s="489"/>
    </row>
    <row r="33" spans="1:3" ht="31.5" x14ac:dyDescent="0.25">
      <c r="A33" s="294" t="s">
        <v>35</v>
      </c>
      <c r="B33" s="72" t="s">
        <v>40</v>
      </c>
      <c r="C33" s="72" t="s">
        <v>45</v>
      </c>
    </row>
    <row r="34" spans="1:3" x14ac:dyDescent="0.25">
      <c r="A34" s="68" t="s">
        <v>17</v>
      </c>
      <c r="B34" s="71" t="s">
        <v>36</v>
      </c>
      <c r="C34" s="295">
        <f>'MEM. DE CÁL. - final'!B182</f>
        <v>139.66910999999999</v>
      </c>
    </row>
    <row r="35" spans="1:3" x14ac:dyDescent="0.25">
      <c r="A35" s="68" t="s">
        <v>18</v>
      </c>
      <c r="B35" s="71" t="s">
        <v>47</v>
      </c>
      <c r="C35" s="295">
        <f>'MEM. DE CÁL. - final'!C182</f>
        <v>202.88069999999999</v>
      </c>
    </row>
    <row r="36" spans="1:3" x14ac:dyDescent="0.25">
      <c r="A36" s="68"/>
      <c r="B36" s="294" t="s">
        <v>28</v>
      </c>
      <c r="C36" s="298">
        <f>SUM(C34:C35)</f>
        <v>342.54980999999998</v>
      </c>
    </row>
    <row r="37" spans="1:3" ht="31.5" x14ac:dyDescent="0.25">
      <c r="A37" s="68" t="s">
        <v>19</v>
      </c>
      <c r="B37" s="71" t="s">
        <v>48</v>
      </c>
      <c r="C37" s="295">
        <f>'MEM. DE CÁL. - final'!E182</f>
        <v>131.11794</v>
      </c>
    </row>
    <row r="38" spans="1:3" x14ac:dyDescent="0.25">
      <c r="A38" s="228"/>
      <c r="B38" s="228"/>
      <c r="C38" s="276"/>
    </row>
    <row r="39" spans="1:3" x14ac:dyDescent="0.25">
      <c r="A39" s="487" t="s">
        <v>49</v>
      </c>
      <c r="B39" s="488"/>
      <c r="C39" s="489"/>
    </row>
    <row r="40" spans="1:3" x14ac:dyDescent="0.25">
      <c r="A40" s="479" t="s">
        <v>29</v>
      </c>
      <c r="B40" s="395"/>
      <c r="C40" s="480"/>
    </row>
    <row r="41" spans="1:3" x14ac:dyDescent="0.25">
      <c r="A41" s="72" t="s">
        <v>50</v>
      </c>
      <c r="B41" s="72" t="s">
        <v>51</v>
      </c>
      <c r="C41" s="72" t="s">
        <v>52</v>
      </c>
    </row>
    <row r="42" spans="1:3" x14ac:dyDescent="0.25">
      <c r="A42" s="68" t="s">
        <v>17</v>
      </c>
      <c r="B42" s="71" t="s">
        <v>54</v>
      </c>
      <c r="C42" s="299">
        <f>'MEM. DE CÁL. - final'!G196</f>
        <v>0.2</v>
      </c>
    </row>
    <row r="43" spans="1:3" x14ac:dyDescent="0.25">
      <c r="A43" s="68" t="s">
        <v>18</v>
      </c>
      <c r="B43" s="71" t="s">
        <v>55</v>
      </c>
      <c r="C43" s="299">
        <f>'MEM. DE CÁL. - final'!G198</f>
        <v>2.5000000000000001E-2</v>
      </c>
    </row>
    <row r="44" spans="1:3" x14ac:dyDescent="0.25">
      <c r="A44" s="22" t="s">
        <v>19</v>
      </c>
      <c r="B44" s="300" t="s">
        <v>56</v>
      </c>
      <c r="C44" s="241">
        <f>'MEM. DE CÁL. - final'!G200</f>
        <v>2.9099999999999997E-2</v>
      </c>
    </row>
    <row r="45" spans="1:3" x14ac:dyDescent="0.25">
      <c r="A45" s="68" t="s">
        <v>20</v>
      </c>
      <c r="B45" s="71" t="s">
        <v>57</v>
      </c>
      <c r="C45" s="299">
        <f>'MEM. DE CÁL. - final'!G202</f>
        <v>1.4999999999999999E-2</v>
      </c>
    </row>
    <row r="46" spans="1:3" x14ac:dyDescent="0.25">
      <c r="A46" s="68" t="s">
        <v>21</v>
      </c>
      <c r="B46" s="71" t="s">
        <v>58</v>
      </c>
      <c r="C46" s="299">
        <f>'MEM. DE CÁL. - final'!G204</f>
        <v>0.01</v>
      </c>
    </row>
    <row r="47" spans="1:3" x14ac:dyDescent="0.25">
      <c r="A47" s="68" t="s">
        <v>22</v>
      </c>
      <c r="B47" s="71" t="s">
        <v>59</v>
      </c>
      <c r="C47" s="299">
        <f>'MEM. DE CÁL. - final'!G206</f>
        <v>6.0000000000000001E-3</v>
      </c>
    </row>
    <row r="48" spans="1:3" x14ac:dyDescent="0.25">
      <c r="A48" s="68" t="s">
        <v>30</v>
      </c>
      <c r="B48" s="71" t="s">
        <v>60</v>
      </c>
      <c r="C48" s="299">
        <f>'MEM. DE CÁL. - final'!G208</f>
        <v>2E-3</v>
      </c>
    </row>
    <row r="49" spans="1:3" x14ac:dyDescent="0.25">
      <c r="A49" s="68" t="s">
        <v>53</v>
      </c>
      <c r="B49" s="71" t="s">
        <v>61</v>
      </c>
      <c r="C49" s="299">
        <f>'MEM. DE CÁL. - final'!G210</f>
        <v>0.08</v>
      </c>
    </row>
    <row r="50" spans="1:3" x14ac:dyDescent="0.25">
      <c r="A50" s="228"/>
      <c r="B50" s="294" t="s">
        <v>28</v>
      </c>
      <c r="C50" s="301">
        <f>SUM(C42:C49)</f>
        <v>0.36710000000000004</v>
      </c>
    </row>
    <row r="51" spans="1:3" x14ac:dyDescent="0.25">
      <c r="A51" s="228"/>
      <c r="B51" s="228"/>
      <c r="C51" s="276"/>
    </row>
    <row r="52" spans="1:3" x14ac:dyDescent="0.25">
      <c r="A52" s="487" t="s">
        <v>31</v>
      </c>
      <c r="B52" s="488"/>
      <c r="C52" s="489"/>
    </row>
    <row r="53" spans="1:3" x14ac:dyDescent="0.25">
      <c r="A53" s="72" t="s">
        <v>50</v>
      </c>
      <c r="B53" s="72" t="s">
        <v>51</v>
      </c>
      <c r="C53" s="72" t="s">
        <v>52</v>
      </c>
    </row>
    <row r="54" spans="1:3" x14ac:dyDescent="0.25">
      <c r="A54" s="68" t="s">
        <v>17</v>
      </c>
      <c r="B54" s="71" t="s">
        <v>54</v>
      </c>
      <c r="C54" s="299">
        <f>'MEM. DE CÁL. - final'!G215</f>
        <v>0.2</v>
      </c>
    </row>
    <row r="55" spans="1:3" x14ac:dyDescent="0.25">
      <c r="A55" s="68" t="s">
        <v>18</v>
      </c>
      <c r="B55" s="71" t="s">
        <v>55</v>
      </c>
      <c r="C55" s="299">
        <f>'MEM. DE CÁL. - final'!G217</f>
        <v>0</v>
      </c>
    </row>
    <row r="56" spans="1:3" x14ac:dyDescent="0.25">
      <c r="A56" s="68" t="s">
        <v>19</v>
      </c>
      <c r="B56" s="71" t="s">
        <v>56</v>
      </c>
      <c r="C56" s="299">
        <f>'MEM. DE CÁL. - final'!G219</f>
        <v>2.9099999999999997E-2</v>
      </c>
    </row>
    <row r="57" spans="1:3" x14ac:dyDescent="0.25">
      <c r="A57" s="68" t="s">
        <v>20</v>
      </c>
      <c r="B57" s="71" t="s">
        <v>57</v>
      </c>
      <c r="C57" s="299">
        <f>'MEM. DE CÁL. - final'!G221</f>
        <v>0</v>
      </c>
    </row>
    <row r="58" spans="1:3" x14ac:dyDescent="0.25">
      <c r="A58" s="68" t="s">
        <v>21</v>
      </c>
      <c r="B58" s="71" t="s">
        <v>58</v>
      </c>
      <c r="C58" s="299">
        <f>'MEM. DE CÁL. - final'!G223</f>
        <v>0</v>
      </c>
    </row>
    <row r="59" spans="1:3" x14ac:dyDescent="0.25">
      <c r="A59" s="68" t="s">
        <v>22</v>
      </c>
      <c r="B59" s="71" t="s">
        <v>59</v>
      </c>
      <c r="C59" s="299">
        <f>'MEM. DE CÁL. - final'!G225</f>
        <v>0</v>
      </c>
    </row>
    <row r="60" spans="1:3" x14ac:dyDescent="0.25">
      <c r="A60" s="68" t="s">
        <v>30</v>
      </c>
      <c r="B60" s="71" t="s">
        <v>60</v>
      </c>
      <c r="C60" s="299">
        <f>'MEM. DE CÁL. - final'!G227</f>
        <v>0</v>
      </c>
    </row>
    <row r="61" spans="1:3" x14ac:dyDescent="0.25">
      <c r="A61" s="68" t="s">
        <v>53</v>
      </c>
      <c r="B61" s="71" t="s">
        <v>61</v>
      </c>
      <c r="C61" s="299">
        <f>'MEM. DE CÁL. - final'!G229</f>
        <v>0.08</v>
      </c>
    </row>
    <row r="62" spans="1:3" x14ac:dyDescent="0.25">
      <c r="A62" s="228"/>
      <c r="B62" s="294" t="s">
        <v>28</v>
      </c>
      <c r="C62" s="301">
        <f>SUM(C54:C61)</f>
        <v>0.30909999999999999</v>
      </c>
    </row>
    <row r="63" spans="1:3" x14ac:dyDescent="0.25">
      <c r="A63" s="228"/>
      <c r="B63" s="228"/>
      <c r="C63" s="276"/>
    </row>
    <row r="64" spans="1:3" x14ac:dyDescent="0.25">
      <c r="A64" s="487" t="s">
        <v>62</v>
      </c>
      <c r="B64" s="488"/>
      <c r="C64" s="489"/>
    </row>
    <row r="65" spans="1:3" x14ac:dyDescent="0.25">
      <c r="A65" s="72" t="s">
        <v>63</v>
      </c>
      <c r="B65" s="72" t="s">
        <v>64</v>
      </c>
      <c r="C65" s="72" t="s">
        <v>16</v>
      </c>
    </row>
    <row r="66" spans="1:3" x14ac:dyDescent="0.25">
      <c r="A66" s="68" t="s">
        <v>17</v>
      </c>
      <c r="B66" s="71" t="s">
        <v>65</v>
      </c>
      <c r="C66" s="302">
        <f>'MEM. DE CÁL. - final'!B319</f>
        <v>87.506000000000029</v>
      </c>
    </row>
    <row r="67" spans="1:3" x14ac:dyDescent="0.25">
      <c r="A67" s="68" t="s">
        <v>18</v>
      </c>
      <c r="B67" s="71" t="s">
        <v>66</v>
      </c>
      <c r="C67" s="75">
        <f>'MEM. DE CÁL. - final'!C319</f>
        <v>372.13609000000002</v>
      </c>
    </row>
    <row r="68" spans="1:3" x14ac:dyDescent="0.25">
      <c r="A68" s="68" t="s">
        <v>19</v>
      </c>
      <c r="B68" s="71" t="s">
        <v>148</v>
      </c>
      <c r="C68" s="75">
        <f>'MEM. DE CÁL. - final'!D319</f>
        <v>0</v>
      </c>
    </row>
    <row r="69" spans="1:3" x14ac:dyDescent="0.25">
      <c r="A69" s="68" t="s">
        <v>20</v>
      </c>
      <c r="B69" s="71" t="s">
        <v>136</v>
      </c>
      <c r="C69" s="75">
        <f>'MEM. DE CÁL. - final'!E319</f>
        <v>0</v>
      </c>
    </row>
    <row r="70" spans="1:3" x14ac:dyDescent="0.25">
      <c r="A70" s="68" t="s">
        <v>21</v>
      </c>
      <c r="B70" s="71" t="s">
        <v>147</v>
      </c>
      <c r="C70" s="75">
        <f>'MEM. DE CÁL. - final'!F319</f>
        <v>153.75</v>
      </c>
    </row>
    <row r="71" spans="1:3" x14ac:dyDescent="0.25">
      <c r="A71" s="68" t="s">
        <v>22</v>
      </c>
      <c r="B71" s="71" t="s">
        <v>149</v>
      </c>
      <c r="C71" s="75"/>
    </row>
    <row r="72" spans="1:3" x14ac:dyDescent="0.25">
      <c r="A72" s="228"/>
      <c r="B72" s="294" t="s">
        <v>28</v>
      </c>
      <c r="C72" s="298">
        <f>SUM(C66:C71)</f>
        <v>613.39209000000005</v>
      </c>
    </row>
    <row r="73" spans="1:3" x14ac:dyDescent="0.25">
      <c r="A73" s="228"/>
      <c r="B73" s="287"/>
      <c r="C73" s="211"/>
    </row>
    <row r="74" spans="1:3" x14ac:dyDescent="0.25">
      <c r="A74" s="487" t="s">
        <v>67</v>
      </c>
      <c r="B74" s="488"/>
      <c r="C74" s="489"/>
    </row>
    <row r="75" spans="1:3" x14ac:dyDescent="0.25">
      <c r="A75" s="479" t="s">
        <v>29</v>
      </c>
      <c r="B75" s="395"/>
      <c r="C75" s="480"/>
    </row>
    <row r="76" spans="1:3" ht="31.5" x14ac:dyDescent="0.25">
      <c r="A76" s="294">
        <v>2</v>
      </c>
      <c r="B76" s="294" t="s">
        <v>68</v>
      </c>
      <c r="C76" s="72" t="s">
        <v>16</v>
      </c>
    </row>
    <row r="77" spans="1:3" ht="31.5" x14ac:dyDescent="0.25">
      <c r="A77" s="71" t="s">
        <v>35</v>
      </c>
      <c r="B77" s="69" t="s">
        <v>40</v>
      </c>
      <c r="C77" s="75">
        <f>'MEM. DE CÁL. - final'!B332</f>
        <v>342.54980999999998</v>
      </c>
    </row>
    <row r="78" spans="1:3" x14ac:dyDescent="0.25">
      <c r="A78" s="71" t="s">
        <v>50</v>
      </c>
      <c r="B78" s="69" t="s">
        <v>51</v>
      </c>
      <c r="C78" s="75">
        <f>'MEM. DE CÁL. - final'!C332</f>
        <v>746.63450999999998</v>
      </c>
    </row>
    <row r="79" spans="1:3" x14ac:dyDescent="0.25">
      <c r="A79" s="71" t="s">
        <v>63</v>
      </c>
      <c r="B79" s="69" t="s">
        <v>64</v>
      </c>
      <c r="C79" s="75">
        <f>'MEM. DE CÁL. - final'!D332</f>
        <v>613.39209000000005</v>
      </c>
    </row>
    <row r="80" spans="1:3" x14ac:dyDescent="0.25">
      <c r="A80" s="245"/>
      <c r="B80" s="303" t="s">
        <v>28</v>
      </c>
      <c r="C80" s="304">
        <f>SUM(C77:C79)</f>
        <v>1702.5764099999999</v>
      </c>
    </row>
    <row r="81" spans="1:7" x14ac:dyDescent="0.25">
      <c r="A81" s="245"/>
      <c r="B81" s="29"/>
      <c r="C81" s="16"/>
      <c r="D81" s="9"/>
    </row>
    <row r="82" spans="1:7" x14ac:dyDescent="0.25">
      <c r="A82" s="479" t="s">
        <v>31</v>
      </c>
      <c r="B82" s="395"/>
      <c r="C82" s="480"/>
    </row>
    <row r="83" spans="1:7" ht="31.5" x14ac:dyDescent="0.25">
      <c r="A83" s="305">
        <v>2</v>
      </c>
      <c r="B83" s="294" t="s">
        <v>68</v>
      </c>
      <c r="C83" s="72" t="s">
        <v>16</v>
      </c>
    </row>
    <row r="84" spans="1:7" ht="31.5" x14ac:dyDescent="0.25">
      <c r="A84" s="71" t="s">
        <v>35</v>
      </c>
      <c r="B84" s="69" t="s">
        <v>40</v>
      </c>
      <c r="C84" s="75">
        <f>'MEM. DE CÁL. - final'!B344</f>
        <v>342.54980999999998</v>
      </c>
    </row>
    <row r="85" spans="1:7" x14ac:dyDescent="0.25">
      <c r="A85" s="71" t="s">
        <v>50</v>
      </c>
      <c r="B85" s="69" t="s">
        <v>51</v>
      </c>
      <c r="C85" s="75">
        <f>'MEM. DE CÁL. - final'!C344</f>
        <v>649.38591000000008</v>
      </c>
    </row>
    <row r="86" spans="1:7" x14ac:dyDescent="0.25">
      <c r="A86" s="306" t="s">
        <v>63</v>
      </c>
      <c r="B86" s="69" t="s">
        <v>64</v>
      </c>
      <c r="C86" s="75">
        <f>'MEM. DE CÁL. - final'!D344</f>
        <v>613.39209000000005</v>
      </c>
    </row>
    <row r="87" spans="1:7" x14ac:dyDescent="0.25">
      <c r="A87" s="307"/>
      <c r="B87" s="308" t="s">
        <v>28</v>
      </c>
      <c r="C87" s="304">
        <f>SUM(C84:C86)</f>
        <v>1605.3278100000002</v>
      </c>
    </row>
    <row r="88" spans="1:7" x14ac:dyDescent="0.25">
      <c r="A88" s="228"/>
      <c r="B88" s="228"/>
      <c r="C88" s="276"/>
    </row>
    <row r="89" spans="1:7" x14ac:dyDescent="0.25">
      <c r="A89" s="487" t="s">
        <v>69</v>
      </c>
      <c r="B89" s="488"/>
      <c r="C89" s="489"/>
      <c r="G89" s="9"/>
    </row>
    <row r="90" spans="1:7" x14ac:dyDescent="0.25">
      <c r="A90" s="305">
        <v>3</v>
      </c>
      <c r="B90" s="294" t="s">
        <v>70</v>
      </c>
      <c r="C90" s="72" t="s">
        <v>16</v>
      </c>
    </row>
    <row r="91" spans="1:7" x14ac:dyDescent="0.25">
      <c r="A91" s="68" t="s">
        <v>17</v>
      </c>
      <c r="B91" s="69" t="s">
        <v>71</v>
      </c>
      <c r="C91" s="75">
        <f>'MEM. DE CÁL. - final'!B453</f>
        <v>6.9862500000000001</v>
      </c>
    </row>
    <row r="92" spans="1:7" x14ac:dyDescent="0.25">
      <c r="A92" s="68" t="s">
        <v>18</v>
      </c>
      <c r="B92" s="69" t="s">
        <v>72</v>
      </c>
      <c r="C92" s="75">
        <f>'MEM. DE CÁL. - final'!C453</f>
        <v>0.55890000000000006</v>
      </c>
    </row>
    <row r="93" spans="1:7" ht="31.5" x14ac:dyDescent="0.25">
      <c r="A93" s="68" t="s">
        <v>19</v>
      </c>
      <c r="B93" s="69" t="s">
        <v>73</v>
      </c>
      <c r="C93" s="75">
        <f>'MEM. DE CÁL. - final'!D453</f>
        <v>0</v>
      </c>
    </row>
    <row r="94" spans="1:7" x14ac:dyDescent="0.25">
      <c r="A94" s="68" t="s">
        <v>20</v>
      </c>
      <c r="B94" s="69" t="s">
        <v>74</v>
      </c>
      <c r="C94" s="75">
        <f>'MEM. DE CÁL. - final'!E453</f>
        <v>32.602499999999999</v>
      </c>
    </row>
    <row r="95" spans="1:7" x14ac:dyDescent="0.25">
      <c r="A95" s="484" t="s">
        <v>29</v>
      </c>
      <c r="B95" s="485"/>
      <c r="C95" s="486"/>
    </row>
    <row r="96" spans="1:7" ht="31.5" x14ac:dyDescent="0.25">
      <c r="A96" s="68" t="s">
        <v>21</v>
      </c>
      <c r="B96" s="71" t="s">
        <v>75</v>
      </c>
      <c r="C96" s="295">
        <f>'MEM. DE CÁL. - final'!F453</f>
        <v>11.968377749999998</v>
      </c>
    </row>
    <row r="97" spans="1:3" x14ac:dyDescent="0.25">
      <c r="A97" s="484" t="s">
        <v>31</v>
      </c>
      <c r="B97" s="485"/>
      <c r="C97" s="486"/>
    </row>
    <row r="98" spans="1:3" ht="31.5" x14ac:dyDescent="0.25">
      <c r="A98" s="68" t="s">
        <v>21</v>
      </c>
      <c r="B98" s="71" t="s">
        <v>75</v>
      </c>
      <c r="C98" s="295">
        <f>'MEM. DE CÁL. - final'!G453</f>
        <v>10.077432750000002</v>
      </c>
    </row>
    <row r="99" spans="1:3" ht="31.5" x14ac:dyDescent="0.25">
      <c r="A99" s="68" t="s">
        <v>22</v>
      </c>
      <c r="B99" s="69" t="s">
        <v>76</v>
      </c>
      <c r="C99" s="75">
        <f>'MEM. DE CÁL. - final'!B462</f>
        <v>83.835000000000008</v>
      </c>
    </row>
    <row r="100" spans="1:3" x14ac:dyDescent="0.25">
      <c r="A100" s="228"/>
      <c r="B100" s="228"/>
      <c r="C100" s="276"/>
    </row>
    <row r="101" spans="1:3" x14ac:dyDescent="0.25">
      <c r="A101" s="479" t="s">
        <v>29</v>
      </c>
      <c r="B101" s="480"/>
      <c r="C101" s="276"/>
    </row>
    <row r="102" spans="1:3" x14ac:dyDescent="0.25">
      <c r="A102" s="296" t="s">
        <v>28</v>
      </c>
      <c r="B102" s="309">
        <f>SUM(C91:C94,C96,C99)</f>
        <v>135.95102775000001</v>
      </c>
      <c r="C102" s="276"/>
    </row>
    <row r="103" spans="1:3" x14ac:dyDescent="0.25">
      <c r="C103" s="276"/>
    </row>
    <row r="104" spans="1:3" x14ac:dyDescent="0.25">
      <c r="A104" s="479" t="s">
        <v>31</v>
      </c>
      <c r="B104" s="480"/>
      <c r="C104" s="276"/>
    </row>
    <row r="105" spans="1:3" x14ac:dyDescent="0.25">
      <c r="A105" s="296" t="s">
        <v>28</v>
      </c>
      <c r="B105" s="309">
        <f>SUM(C91:C94,C98,C99)</f>
        <v>134.06008274999999</v>
      </c>
      <c r="C105" s="276"/>
    </row>
    <row r="106" spans="1:3" x14ac:dyDescent="0.25">
      <c r="A106" s="228"/>
      <c r="B106" s="228"/>
      <c r="C106" s="276"/>
    </row>
    <row r="107" spans="1:3" x14ac:dyDescent="0.25">
      <c r="A107" s="487" t="s">
        <v>77</v>
      </c>
      <c r="B107" s="488"/>
      <c r="C107" s="489"/>
    </row>
    <row r="108" spans="1:3" x14ac:dyDescent="0.25">
      <c r="A108" s="487" t="s">
        <v>78</v>
      </c>
      <c r="B108" s="488"/>
      <c r="C108" s="489"/>
    </row>
    <row r="109" spans="1:3" x14ac:dyDescent="0.25">
      <c r="A109" s="294" t="s">
        <v>79</v>
      </c>
      <c r="B109" s="72" t="s">
        <v>80</v>
      </c>
      <c r="C109" s="72" t="s">
        <v>16</v>
      </c>
    </row>
    <row r="110" spans="1:3" x14ac:dyDescent="0.25">
      <c r="A110" s="71" t="s">
        <v>17</v>
      </c>
      <c r="B110" s="71" t="s">
        <v>81</v>
      </c>
      <c r="C110" s="68"/>
    </row>
    <row r="111" spans="1:3" x14ac:dyDescent="0.25">
      <c r="A111" s="71" t="s">
        <v>18</v>
      </c>
      <c r="B111" s="71" t="s">
        <v>82</v>
      </c>
      <c r="C111" s="75">
        <f>'MEM. DE CÁL. - final'!C484</f>
        <v>9.3149999999999995</v>
      </c>
    </row>
    <row r="112" spans="1:3" x14ac:dyDescent="0.25">
      <c r="A112" s="71" t="s">
        <v>19</v>
      </c>
      <c r="B112" s="71" t="s">
        <v>83</v>
      </c>
      <c r="C112" s="75">
        <f>'MEM. DE CÁL. - final'!C499</f>
        <v>1.3972499999999997E-2</v>
      </c>
    </row>
    <row r="113" spans="1:3" x14ac:dyDescent="0.25">
      <c r="A113" s="71" t="s">
        <v>20</v>
      </c>
      <c r="B113" s="71" t="s">
        <v>84</v>
      </c>
      <c r="C113" s="75">
        <f>'MEM. DE CÁL. - final'!C514</f>
        <v>6.2876249999999995E-2</v>
      </c>
    </row>
    <row r="114" spans="1:3" x14ac:dyDescent="0.25">
      <c r="A114" s="71" t="s">
        <v>21</v>
      </c>
      <c r="B114" s="71" t="s">
        <v>85</v>
      </c>
      <c r="C114" s="75"/>
    </row>
    <row r="115" spans="1:3" x14ac:dyDescent="0.25">
      <c r="A115" s="71" t="s">
        <v>22</v>
      </c>
      <c r="B115" s="71" t="s">
        <v>86</v>
      </c>
      <c r="C115" s="75">
        <f>'MEM. DE CÁL. - final'!C532</f>
        <v>0.16534125</v>
      </c>
    </row>
    <row r="116" spans="1:3" x14ac:dyDescent="0.25">
      <c r="A116" s="484" t="s">
        <v>29</v>
      </c>
      <c r="B116" s="485"/>
      <c r="C116" s="486"/>
    </row>
    <row r="117" spans="1:3" ht="31.5" x14ac:dyDescent="0.25">
      <c r="A117" s="71" t="s">
        <v>30</v>
      </c>
      <c r="B117" s="71" t="s">
        <v>87</v>
      </c>
      <c r="C117" s="75">
        <f>'MEM. DE CÁL. - final'!C546</f>
        <v>3.5084444489999993</v>
      </c>
    </row>
    <row r="118" spans="1:3" x14ac:dyDescent="0.25">
      <c r="A118" s="484" t="s">
        <v>31</v>
      </c>
      <c r="B118" s="485"/>
      <c r="C118" s="486"/>
    </row>
    <row r="119" spans="1:3" ht="31.5" x14ac:dyDescent="0.25">
      <c r="A119" s="71" t="s">
        <v>30</v>
      </c>
      <c r="B119" s="71" t="s">
        <v>87</v>
      </c>
      <c r="C119" s="75">
        <f>'MEM. DE CÁL. - final'!C560</f>
        <v>2.9541274290000001</v>
      </c>
    </row>
    <row r="120" spans="1:3" x14ac:dyDescent="0.25">
      <c r="A120" s="228"/>
      <c r="B120" s="228"/>
      <c r="C120" s="276"/>
    </row>
    <row r="121" spans="1:3" x14ac:dyDescent="0.25">
      <c r="A121" s="479" t="s">
        <v>29</v>
      </c>
      <c r="B121" s="480"/>
      <c r="C121" s="276"/>
    </row>
    <row r="122" spans="1:3" x14ac:dyDescent="0.25">
      <c r="A122" s="294" t="s">
        <v>28</v>
      </c>
      <c r="B122" s="310">
        <f>SUM(C110:C115,C117)</f>
        <v>13.065634448999997</v>
      </c>
      <c r="C122" s="276"/>
    </row>
    <row r="123" spans="1:3" x14ac:dyDescent="0.25">
      <c r="A123" s="228"/>
      <c r="B123" s="228"/>
      <c r="C123" s="276"/>
    </row>
    <row r="124" spans="1:3" x14ac:dyDescent="0.25">
      <c r="A124" s="479" t="s">
        <v>31</v>
      </c>
      <c r="B124" s="480"/>
      <c r="C124" s="276"/>
    </row>
    <row r="125" spans="1:3" x14ac:dyDescent="0.25">
      <c r="A125" s="294" t="s">
        <v>28</v>
      </c>
      <c r="B125" s="310">
        <f>SUM(C110:C115,C119)</f>
        <v>12.511317428999998</v>
      </c>
      <c r="C125" s="276"/>
    </row>
    <row r="126" spans="1:3" x14ac:dyDescent="0.25">
      <c r="A126" s="228"/>
      <c r="B126" s="228"/>
      <c r="C126" s="276"/>
    </row>
    <row r="127" spans="1:3" x14ac:dyDescent="0.25">
      <c r="A127" s="487" t="s">
        <v>88</v>
      </c>
      <c r="B127" s="488"/>
      <c r="C127" s="489"/>
    </row>
    <row r="128" spans="1:3" ht="31.5" x14ac:dyDescent="0.25">
      <c r="A128" s="294" t="s">
        <v>90</v>
      </c>
      <c r="B128" s="72" t="s">
        <v>91</v>
      </c>
      <c r="C128" s="72" t="s">
        <v>16</v>
      </c>
    </row>
    <row r="129" spans="1:3" ht="31.5" x14ac:dyDescent="0.25">
      <c r="A129" s="71" t="s">
        <v>17</v>
      </c>
      <c r="B129" s="71" t="s">
        <v>89</v>
      </c>
      <c r="C129" s="75">
        <f>'MEM. DE CÁL. - final'!D576</f>
        <v>0</v>
      </c>
    </row>
    <row r="130" spans="1:3" x14ac:dyDescent="0.25">
      <c r="A130" s="484" t="s">
        <v>29</v>
      </c>
      <c r="B130" s="485"/>
      <c r="C130" s="486"/>
    </row>
    <row r="131" spans="1:3" ht="47.25" x14ac:dyDescent="0.25">
      <c r="A131" s="71" t="s">
        <v>18</v>
      </c>
      <c r="B131" s="71" t="s">
        <v>111</v>
      </c>
      <c r="C131" s="75">
        <f>'MEM. DE CÁL. - final'!C590</f>
        <v>0</v>
      </c>
    </row>
    <row r="132" spans="1:3" ht="31.5" x14ac:dyDescent="0.25">
      <c r="A132" s="71" t="s">
        <v>19</v>
      </c>
      <c r="B132" s="71" t="s">
        <v>93</v>
      </c>
      <c r="C132" s="75">
        <f>'MEM. DE CÁL. - final'!D618</f>
        <v>0</v>
      </c>
    </row>
    <row r="133" spans="1:3" x14ac:dyDescent="0.25">
      <c r="A133" s="484" t="s">
        <v>31</v>
      </c>
      <c r="B133" s="485"/>
      <c r="C133" s="486"/>
    </row>
    <row r="134" spans="1:3" ht="47.25" x14ac:dyDescent="0.25">
      <c r="A134" s="71" t="s">
        <v>18</v>
      </c>
      <c r="B134" s="71" t="s">
        <v>92</v>
      </c>
      <c r="C134" s="75">
        <f>'MEM. DE CÁL. - final'!C604</f>
        <v>0</v>
      </c>
    </row>
    <row r="135" spans="1:3" ht="31.5" x14ac:dyDescent="0.25">
      <c r="A135" s="71" t="s">
        <v>19</v>
      </c>
      <c r="B135" s="71" t="s">
        <v>93</v>
      </c>
      <c r="C135" s="75">
        <f>'MEM. DE CÁL. - final'!D632</f>
        <v>0</v>
      </c>
    </row>
    <row r="136" spans="1:3" x14ac:dyDescent="0.25">
      <c r="A136" s="311"/>
      <c r="B136" s="312"/>
      <c r="C136" s="313"/>
    </row>
    <row r="137" spans="1:3" x14ac:dyDescent="0.25">
      <c r="A137" s="71" t="s">
        <v>20</v>
      </c>
      <c r="B137" s="71" t="s">
        <v>94</v>
      </c>
      <c r="C137" s="68"/>
    </row>
    <row r="138" spans="1:3" x14ac:dyDescent="0.25">
      <c r="A138" s="228"/>
      <c r="B138" s="228"/>
      <c r="C138" s="276"/>
    </row>
    <row r="139" spans="1:3" x14ac:dyDescent="0.25">
      <c r="A139" s="479" t="s">
        <v>29</v>
      </c>
      <c r="B139" s="480"/>
      <c r="C139" s="276"/>
    </row>
    <row r="140" spans="1:3" x14ac:dyDescent="0.25">
      <c r="A140" s="294" t="s">
        <v>28</v>
      </c>
      <c r="B140" s="310">
        <f>SUM(C129,C131:C132)</f>
        <v>0</v>
      </c>
      <c r="C140" s="276"/>
    </row>
    <row r="141" spans="1:3" x14ac:dyDescent="0.25">
      <c r="A141" s="228"/>
      <c r="B141" s="228"/>
      <c r="C141" s="276"/>
    </row>
    <row r="142" spans="1:3" x14ac:dyDescent="0.25">
      <c r="A142" s="479" t="s">
        <v>31</v>
      </c>
      <c r="B142" s="480"/>
      <c r="C142" s="276"/>
    </row>
    <row r="143" spans="1:3" x14ac:dyDescent="0.25">
      <c r="A143" s="294" t="s">
        <v>28</v>
      </c>
      <c r="B143" s="310">
        <f>SUM(C129,C134:C135)</f>
        <v>0</v>
      </c>
      <c r="C143" s="276"/>
    </row>
    <row r="144" spans="1:3" x14ac:dyDescent="0.25">
      <c r="A144" s="228"/>
      <c r="B144" s="228"/>
      <c r="C144" s="276"/>
    </row>
    <row r="145" spans="1:3" x14ac:dyDescent="0.25">
      <c r="A145" s="487" t="s">
        <v>231</v>
      </c>
      <c r="B145" s="488"/>
      <c r="C145" s="489"/>
    </row>
    <row r="146" spans="1:3" x14ac:dyDescent="0.25">
      <c r="A146" s="294" t="s">
        <v>96</v>
      </c>
      <c r="B146" s="72" t="s">
        <v>97</v>
      </c>
      <c r="C146" s="72" t="s">
        <v>16</v>
      </c>
    </row>
    <row r="147" spans="1:3" x14ac:dyDescent="0.25">
      <c r="A147" s="71" t="s">
        <v>17</v>
      </c>
      <c r="B147" s="71" t="s">
        <v>98</v>
      </c>
      <c r="C147" s="68"/>
    </row>
    <row r="148" spans="1:3" ht="31.5" x14ac:dyDescent="0.25">
      <c r="A148" s="71" t="s">
        <v>18</v>
      </c>
      <c r="B148" s="71" t="s">
        <v>99</v>
      </c>
      <c r="C148" s="68"/>
    </row>
    <row r="149" spans="1:3" x14ac:dyDescent="0.25">
      <c r="A149" s="228"/>
      <c r="B149" s="294" t="s">
        <v>101</v>
      </c>
      <c r="C149" s="298">
        <f>SUM(C147:C148)</f>
        <v>0</v>
      </c>
    </row>
    <row r="150" spans="1:3" x14ac:dyDescent="0.25">
      <c r="A150" s="228"/>
      <c r="B150" s="228"/>
      <c r="C150" s="276"/>
    </row>
    <row r="151" spans="1:3" x14ac:dyDescent="0.25">
      <c r="A151" s="487" t="s">
        <v>95</v>
      </c>
      <c r="B151" s="488"/>
      <c r="C151" s="489"/>
    </row>
    <row r="152" spans="1:3" x14ac:dyDescent="0.25">
      <c r="A152" s="479" t="s">
        <v>29</v>
      </c>
      <c r="B152" s="395"/>
      <c r="C152" s="480"/>
    </row>
    <row r="153" spans="1:3" x14ac:dyDescent="0.25">
      <c r="A153" s="294">
        <v>4</v>
      </c>
      <c r="B153" s="294" t="s">
        <v>100</v>
      </c>
      <c r="C153" s="72" t="s">
        <v>16</v>
      </c>
    </row>
    <row r="154" spans="1:3" x14ac:dyDescent="0.25">
      <c r="A154" s="71" t="s">
        <v>79</v>
      </c>
      <c r="B154" s="69" t="str">
        <f>B109</f>
        <v>SUBSTITUTO NAS AUSÊNCIAS LEGAIS</v>
      </c>
      <c r="C154" s="75">
        <f>B122</f>
        <v>13.065634448999997</v>
      </c>
    </row>
    <row r="155" spans="1:3" ht="31.5" x14ac:dyDescent="0.25">
      <c r="A155" s="71" t="s">
        <v>90</v>
      </c>
      <c r="B155" s="69" t="str">
        <f>B128</f>
        <v>SUBSTITUTO NA COBERTURA DE AFASTAMENTO MATERNIDADE ( REFERÊNCIA: 120 DIAS )</v>
      </c>
      <c r="C155" s="75">
        <f>B140</f>
        <v>0</v>
      </c>
    </row>
    <row r="156" spans="1:3" x14ac:dyDescent="0.25">
      <c r="A156" s="71" t="s">
        <v>96</v>
      </c>
      <c r="B156" s="69" t="str">
        <f>B146</f>
        <v>SUBSTITUTO NA INTRAJORNADA</v>
      </c>
      <c r="C156" s="75">
        <f>C149</f>
        <v>0</v>
      </c>
    </row>
    <row r="157" spans="1:3" x14ac:dyDescent="0.25">
      <c r="A157" s="228"/>
      <c r="B157" s="303" t="s">
        <v>28</v>
      </c>
      <c r="C157" s="304">
        <f>SUM(C154:C156)</f>
        <v>13.065634448999997</v>
      </c>
    </row>
    <row r="158" spans="1:3" x14ac:dyDescent="0.25">
      <c r="A158" s="228"/>
      <c r="B158" s="228"/>
      <c r="C158" s="276"/>
    </row>
    <row r="159" spans="1:3" x14ac:dyDescent="0.25">
      <c r="A159" s="479" t="s">
        <v>31</v>
      </c>
      <c r="B159" s="395"/>
      <c r="C159" s="480"/>
    </row>
    <row r="160" spans="1:3" x14ac:dyDescent="0.25">
      <c r="A160" s="305">
        <v>4</v>
      </c>
      <c r="B160" s="294" t="s">
        <v>100</v>
      </c>
      <c r="C160" s="72" t="s">
        <v>16</v>
      </c>
    </row>
    <row r="161" spans="1:3" x14ac:dyDescent="0.25">
      <c r="A161" s="71" t="s">
        <v>79</v>
      </c>
      <c r="B161" s="69" t="str">
        <f>B109</f>
        <v>SUBSTITUTO NAS AUSÊNCIAS LEGAIS</v>
      </c>
      <c r="C161" s="75">
        <f>B125</f>
        <v>12.511317428999998</v>
      </c>
    </row>
    <row r="162" spans="1:3" ht="31.5" x14ac:dyDescent="0.25">
      <c r="A162" s="71" t="s">
        <v>90</v>
      </c>
      <c r="B162" s="69" t="str">
        <f>B128</f>
        <v>SUBSTITUTO NA COBERTURA DE AFASTAMENTO MATERNIDADE ( REFERÊNCIA: 120 DIAS )</v>
      </c>
      <c r="C162" s="75">
        <f>B143</f>
        <v>0</v>
      </c>
    </row>
    <row r="163" spans="1:3" x14ac:dyDescent="0.25">
      <c r="A163" s="71" t="s">
        <v>96</v>
      </c>
      <c r="B163" s="69" t="str">
        <f>B146</f>
        <v>SUBSTITUTO NA INTRAJORNADA</v>
      </c>
      <c r="C163" s="75">
        <f>C149</f>
        <v>0</v>
      </c>
    </row>
    <row r="164" spans="1:3" x14ac:dyDescent="0.25">
      <c r="A164" s="228"/>
      <c r="B164" s="303" t="s">
        <v>28</v>
      </c>
      <c r="C164" s="304">
        <f>SUM(C161:C163)</f>
        <v>12.511317428999998</v>
      </c>
    </row>
    <row r="165" spans="1:3" x14ac:dyDescent="0.25">
      <c r="A165" s="228"/>
      <c r="B165" s="228"/>
      <c r="C165" s="276"/>
    </row>
    <row r="166" spans="1:3" x14ac:dyDescent="0.25">
      <c r="A166" s="487" t="s">
        <v>102</v>
      </c>
      <c r="B166" s="488"/>
      <c r="C166" s="489"/>
    </row>
    <row r="167" spans="1:3" x14ac:dyDescent="0.25">
      <c r="A167" s="294">
        <v>5</v>
      </c>
      <c r="B167" s="72" t="s">
        <v>103</v>
      </c>
      <c r="C167" s="72" t="s">
        <v>16</v>
      </c>
    </row>
    <row r="168" spans="1:3" x14ac:dyDescent="0.25">
      <c r="A168" s="324" t="s">
        <v>17</v>
      </c>
      <c r="B168" s="324" t="s">
        <v>531</v>
      </c>
      <c r="C168" s="75">
        <f>'MEM. DE CÁL. - final'!B739</f>
        <v>173.63</v>
      </c>
    </row>
    <row r="169" spans="1:3" x14ac:dyDescent="0.25">
      <c r="A169" s="324" t="s">
        <v>532</v>
      </c>
      <c r="B169" s="324" t="s">
        <v>328</v>
      </c>
      <c r="C169" s="75">
        <f>'MEM. DE CÁL. - final'!C739</f>
        <v>90.03</v>
      </c>
    </row>
    <row r="170" spans="1:3" s="318" customFormat="1" x14ac:dyDescent="0.25">
      <c r="A170" s="324" t="s">
        <v>533</v>
      </c>
      <c r="B170" s="324" t="s">
        <v>328</v>
      </c>
      <c r="C170" s="328">
        <f>'MEM. DE CÁL. - final'!D739</f>
        <v>0</v>
      </c>
    </row>
    <row r="171" spans="1:3" x14ac:dyDescent="0.25">
      <c r="A171" s="324" t="s">
        <v>19</v>
      </c>
      <c r="B171" s="324" t="s">
        <v>530</v>
      </c>
      <c r="C171" s="75">
        <f>'MEM. DE CÁL. - final'!E739</f>
        <v>14.165654761904761</v>
      </c>
    </row>
    <row r="172" spans="1:3" x14ac:dyDescent="0.25">
      <c r="A172" s="228"/>
      <c r="B172" s="296" t="s">
        <v>28</v>
      </c>
      <c r="C172" s="314">
        <f>SUM(C168:C171)</f>
        <v>277.82565476190473</v>
      </c>
    </row>
    <row r="173" spans="1:3" x14ac:dyDescent="0.25">
      <c r="A173" s="228"/>
      <c r="B173" s="228"/>
      <c r="C173" s="276"/>
    </row>
    <row r="174" spans="1:3" x14ac:dyDescent="0.25">
      <c r="A174" s="487" t="s">
        <v>104</v>
      </c>
      <c r="B174" s="488"/>
      <c r="C174" s="489"/>
    </row>
    <row r="175" spans="1:3" x14ac:dyDescent="0.25">
      <c r="A175" s="294">
        <v>6</v>
      </c>
      <c r="B175" s="72" t="s">
        <v>105</v>
      </c>
      <c r="C175" s="72" t="s">
        <v>16</v>
      </c>
    </row>
    <row r="176" spans="1:3" x14ac:dyDescent="0.25">
      <c r="A176" s="484" t="s">
        <v>106</v>
      </c>
      <c r="B176" s="485"/>
      <c r="C176" s="486"/>
    </row>
    <row r="177" spans="1:3" x14ac:dyDescent="0.25">
      <c r="A177" s="71" t="s">
        <v>17</v>
      </c>
      <c r="B177" s="71" t="s">
        <v>107</v>
      </c>
      <c r="C177" s="75">
        <f>'MEM. DE CÁL. - final'!B755</f>
        <v>266.42831088726336</v>
      </c>
    </row>
    <row r="178" spans="1:3" x14ac:dyDescent="0.25">
      <c r="A178" s="71" t="s">
        <v>18</v>
      </c>
      <c r="B178" s="71" t="s">
        <v>108</v>
      </c>
      <c r="C178" s="75">
        <f>'MEM. DE CÁL. - final'!B769</f>
        <v>407.2547037848168</v>
      </c>
    </row>
    <row r="179" spans="1:3" x14ac:dyDescent="0.25">
      <c r="A179" s="71" t="s">
        <v>19</v>
      </c>
      <c r="B179" s="71" t="s">
        <v>109</v>
      </c>
      <c r="C179" s="75">
        <f>'MEM. DE CÁL. - final'!F794</f>
        <v>744.45684919265352</v>
      </c>
    </row>
    <row r="180" spans="1:3" x14ac:dyDescent="0.25">
      <c r="A180" s="228"/>
      <c r="B180" s="296" t="s">
        <v>28</v>
      </c>
      <c r="C180" s="314">
        <f>SUM(C177:C179)</f>
        <v>1418.1398638647338</v>
      </c>
    </row>
    <row r="181" spans="1:3" x14ac:dyDescent="0.25">
      <c r="A181" s="228"/>
      <c r="B181" s="228"/>
      <c r="C181" s="276"/>
    </row>
    <row r="182" spans="1:3" x14ac:dyDescent="0.25">
      <c r="A182" s="484" t="s">
        <v>110</v>
      </c>
      <c r="B182" s="485"/>
      <c r="C182" s="486"/>
    </row>
    <row r="183" spans="1:3" x14ac:dyDescent="0.25">
      <c r="A183" s="71" t="s">
        <v>17</v>
      </c>
      <c r="B183" s="71" t="s">
        <v>107</v>
      </c>
      <c r="C183" s="75">
        <f>'MEM. DE CÁL. - final'!B809</f>
        <v>266.42831088726336</v>
      </c>
    </row>
    <row r="184" spans="1:3" x14ac:dyDescent="0.25">
      <c r="A184" s="71" t="s">
        <v>18</v>
      </c>
      <c r="B184" s="71" t="s">
        <v>108</v>
      </c>
      <c r="C184" s="75">
        <f>'MEM. DE CÁL. - final'!B823</f>
        <v>407.2547037848168</v>
      </c>
    </row>
    <row r="185" spans="1:3" x14ac:dyDescent="0.25">
      <c r="A185" s="71" t="s">
        <v>19</v>
      </c>
      <c r="B185" s="71" t="s">
        <v>109</v>
      </c>
      <c r="C185" s="75">
        <f>'MEM. DE CÁL. - final'!F848</f>
        <v>424.19578615353385</v>
      </c>
    </row>
    <row r="186" spans="1:3" x14ac:dyDescent="0.25">
      <c r="A186" s="228"/>
      <c r="B186" s="296" t="s">
        <v>28</v>
      </c>
      <c r="C186" s="314">
        <f>SUM(C183:C185)</f>
        <v>1097.878800825614</v>
      </c>
    </row>
    <row r="187" spans="1:3" x14ac:dyDescent="0.25">
      <c r="A187" s="228"/>
      <c r="B187" s="228"/>
      <c r="C187" s="276"/>
    </row>
    <row r="188" spans="1:3" x14ac:dyDescent="0.25">
      <c r="A188" s="484" t="s">
        <v>31</v>
      </c>
      <c r="B188" s="485"/>
      <c r="C188" s="486"/>
    </row>
    <row r="189" spans="1:3" x14ac:dyDescent="0.25">
      <c r="A189" s="71" t="s">
        <v>17</v>
      </c>
      <c r="B189" s="71" t="s">
        <v>107</v>
      </c>
      <c r="C189" s="75">
        <f>'MEM. DE CÁL. - final'!B863</f>
        <v>259.44974054586339</v>
      </c>
    </row>
    <row r="190" spans="1:3" x14ac:dyDescent="0.25">
      <c r="A190" s="71" t="s">
        <v>18</v>
      </c>
      <c r="B190" s="71" t="s">
        <v>108</v>
      </c>
      <c r="C190" s="75">
        <f>'MEM. DE CÁL. - final'!B877</f>
        <v>396.58746054867692</v>
      </c>
    </row>
    <row r="191" spans="1:3" x14ac:dyDescent="0.25">
      <c r="A191" s="71" t="s">
        <v>19</v>
      </c>
      <c r="B191" s="71" t="s">
        <v>109</v>
      </c>
      <c r="C191" s="75">
        <f>'MEM. DE CÁL. - final'!F902</f>
        <v>352.69364736213936</v>
      </c>
    </row>
    <row r="192" spans="1:3" x14ac:dyDescent="0.25">
      <c r="A192" s="228"/>
      <c r="B192" s="296" t="s">
        <v>28</v>
      </c>
      <c r="C192" s="314">
        <f>SUM(C189:C191)</f>
        <v>1008.7308484566796</v>
      </c>
    </row>
    <row r="194" spans="2:3" x14ac:dyDescent="0.25">
      <c r="B194" s="487" t="s">
        <v>526</v>
      </c>
      <c r="C194" s="489"/>
    </row>
    <row r="195" spans="2:3" x14ac:dyDescent="0.25">
      <c r="B195" s="315" t="s">
        <v>275</v>
      </c>
      <c r="C195" s="162">
        <f>'MEM. DE CÁL. - final'!C952</f>
        <v>5224.2585908256387</v>
      </c>
    </row>
    <row r="196" spans="2:3" x14ac:dyDescent="0.25">
      <c r="B196" s="315" t="s">
        <v>274</v>
      </c>
      <c r="C196" s="162">
        <f>'MEM. DE CÁL. - final'!D952</f>
        <v>4903.9975277865187</v>
      </c>
    </row>
    <row r="197" spans="2:3" x14ac:dyDescent="0.25">
      <c r="B197" s="315" t="s">
        <v>235</v>
      </c>
      <c r="C197" s="162">
        <f>'MEM. DE CÁL. - final'!E952</f>
        <v>4715.1557133975848</v>
      </c>
    </row>
  </sheetData>
  <mergeCells count="43">
    <mergeCell ref="A40:C40"/>
    <mergeCell ref="A1:C2"/>
    <mergeCell ref="A4:C4"/>
    <mergeCell ref="A8:C8"/>
    <mergeCell ref="A9:C9"/>
    <mergeCell ref="A10:C10"/>
    <mergeCell ref="A17:C17"/>
    <mergeCell ref="A26:C26"/>
    <mergeCell ref="A28:C28"/>
    <mergeCell ref="A31:C31"/>
    <mergeCell ref="A32:C32"/>
    <mergeCell ref="A39:C39"/>
    <mergeCell ref="A108:C108"/>
    <mergeCell ref="A52:C52"/>
    <mergeCell ref="A64:C64"/>
    <mergeCell ref="A74:C74"/>
    <mergeCell ref="A75:C75"/>
    <mergeCell ref="A82:C82"/>
    <mergeCell ref="A89:C89"/>
    <mergeCell ref="A95:C95"/>
    <mergeCell ref="A97:C97"/>
    <mergeCell ref="A101:B101"/>
    <mergeCell ref="A104:B104"/>
    <mergeCell ref="A107:C107"/>
    <mergeCell ref="A152:C152"/>
    <mergeCell ref="A116:C116"/>
    <mergeCell ref="A118:C118"/>
    <mergeCell ref="A121:B121"/>
    <mergeCell ref="A124:B124"/>
    <mergeCell ref="A127:C127"/>
    <mergeCell ref="A130:C130"/>
    <mergeCell ref="A133:C133"/>
    <mergeCell ref="A139:B139"/>
    <mergeCell ref="A142:B142"/>
    <mergeCell ref="A145:C145"/>
    <mergeCell ref="A151:C151"/>
    <mergeCell ref="B194:C194"/>
    <mergeCell ref="A159:C159"/>
    <mergeCell ref="A166:C166"/>
    <mergeCell ref="A174:C174"/>
    <mergeCell ref="A176:C176"/>
    <mergeCell ref="A182:C182"/>
    <mergeCell ref="A188:C188"/>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7"/>
  <sheetViews>
    <sheetView topLeftCell="A163" workbookViewId="0">
      <selection activeCell="A4" sqref="A4:C197"/>
    </sheetView>
  </sheetViews>
  <sheetFormatPr defaultRowHeight="15.75" x14ac:dyDescent="0.25"/>
  <cols>
    <col min="1" max="1" width="16.5703125" style="104" bestFit="1" customWidth="1"/>
    <col min="2" max="2" width="58.85546875" style="104" bestFit="1" customWidth="1"/>
    <col min="3" max="3" width="34.140625" style="103" customWidth="1"/>
  </cols>
  <sheetData>
    <row r="1" spans="1:3" ht="15" x14ac:dyDescent="0.25">
      <c r="A1" s="473" t="s">
        <v>0</v>
      </c>
      <c r="B1" s="474"/>
      <c r="C1" s="475"/>
    </row>
    <row r="2" spans="1:3" ht="15" x14ac:dyDescent="0.25">
      <c r="A2" s="476"/>
      <c r="B2" s="477"/>
      <c r="C2" s="478"/>
    </row>
    <row r="3" spans="1:3" x14ac:dyDescent="0.25">
      <c r="A3" s="228"/>
      <c r="B3" s="228"/>
      <c r="C3" s="276"/>
    </row>
    <row r="4" spans="1:3" x14ac:dyDescent="0.25">
      <c r="A4" s="479" t="s">
        <v>1</v>
      </c>
      <c r="B4" s="395"/>
      <c r="C4" s="480"/>
    </row>
    <row r="5" spans="1:3" ht="31.5" x14ac:dyDescent="0.25">
      <c r="A5" s="72" t="s">
        <v>2</v>
      </c>
      <c r="B5" s="72" t="s">
        <v>3</v>
      </c>
      <c r="C5" s="72" t="s">
        <v>4</v>
      </c>
    </row>
    <row r="6" spans="1:3" x14ac:dyDescent="0.25">
      <c r="A6" s="68" t="str">
        <f>'MEM. DE CÁL. - final'!A20</f>
        <v>Cabo de Turma</v>
      </c>
      <c r="B6" s="68" t="s">
        <v>5</v>
      </c>
      <c r="C6" s="68">
        <f>'MEM. DE CÁL. - final'!C20</f>
        <v>2</v>
      </c>
    </row>
    <row r="7" spans="1:3" x14ac:dyDescent="0.25">
      <c r="A7" s="228"/>
      <c r="B7" s="228"/>
      <c r="C7" s="276"/>
    </row>
    <row r="8" spans="1:3" x14ac:dyDescent="0.25">
      <c r="A8" s="479" t="s">
        <v>6</v>
      </c>
      <c r="B8" s="395"/>
      <c r="C8" s="480"/>
    </row>
    <row r="9" spans="1:3" x14ac:dyDescent="0.25">
      <c r="A9" s="481" t="s">
        <v>7</v>
      </c>
      <c r="B9" s="482"/>
      <c r="C9" s="483"/>
    </row>
    <row r="10" spans="1:3" x14ac:dyDescent="0.25">
      <c r="A10" s="484" t="s">
        <v>8</v>
      </c>
      <c r="B10" s="485"/>
      <c r="C10" s="486"/>
    </row>
    <row r="11" spans="1:3" x14ac:dyDescent="0.25">
      <c r="A11" s="68">
        <v>1</v>
      </c>
      <c r="B11" s="71" t="s">
        <v>9</v>
      </c>
      <c r="C11" s="68" t="str">
        <f>A6</f>
        <v>Cabo de Turma</v>
      </c>
    </row>
    <row r="12" spans="1:3" x14ac:dyDescent="0.25">
      <c r="A12" s="68">
        <v>2</v>
      </c>
      <c r="B12" s="71" t="s">
        <v>10</v>
      </c>
      <c r="C12" s="68" t="s">
        <v>419</v>
      </c>
    </row>
    <row r="13" spans="1:3" x14ac:dyDescent="0.25">
      <c r="A13" s="68">
        <v>3</v>
      </c>
      <c r="B13" s="71" t="s">
        <v>11</v>
      </c>
      <c r="C13" s="293">
        <f>'MEM. DE CÁL. - final'!B20</f>
        <v>2293.5300000000002</v>
      </c>
    </row>
    <row r="14" spans="1:3" x14ac:dyDescent="0.25">
      <c r="A14" s="68">
        <v>4</v>
      </c>
      <c r="B14" s="71" t="s">
        <v>12</v>
      </c>
      <c r="C14" s="68" t="str">
        <f>A6</f>
        <v>Cabo de Turma</v>
      </c>
    </row>
    <row r="15" spans="1:3" x14ac:dyDescent="0.25">
      <c r="A15" s="68">
        <v>5</v>
      </c>
      <c r="B15" s="71" t="s">
        <v>13</v>
      </c>
      <c r="C15" s="68" t="s">
        <v>527</v>
      </c>
    </row>
    <row r="16" spans="1:3" x14ac:dyDescent="0.25">
      <c r="A16" s="228"/>
      <c r="B16" s="228"/>
      <c r="C16" s="276"/>
    </row>
    <row r="17" spans="1:10" x14ac:dyDescent="0.25">
      <c r="A17" s="487" t="s">
        <v>14</v>
      </c>
      <c r="B17" s="488"/>
      <c r="C17" s="489"/>
    </row>
    <row r="18" spans="1:10" x14ac:dyDescent="0.25">
      <c r="A18" s="72">
        <v>1</v>
      </c>
      <c r="B18" s="294" t="s">
        <v>15</v>
      </c>
      <c r="C18" s="72" t="s">
        <v>16</v>
      </c>
    </row>
    <row r="19" spans="1:10" x14ac:dyDescent="0.25">
      <c r="A19" s="68" t="s">
        <v>17</v>
      </c>
      <c r="B19" s="71" t="s">
        <v>23</v>
      </c>
      <c r="C19" s="295">
        <f>'MEM. DE CÁL. - final'!B98</f>
        <v>2293.5300000000002</v>
      </c>
      <c r="H19" s="12"/>
      <c r="I19" s="12"/>
      <c r="J19" s="12"/>
    </row>
    <row r="20" spans="1:10" x14ac:dyDescent="0.25">
      <c r="A20" s="68" t="s">
        <v>18</v>
      </c>
      <c r="B20" s="104" t="s">
        <v>130</v>
      </c>
      <c r="C20" s="295">
        <f>'MEM. DE CÁL. - final'!C98</f>
        <v>0</v>
      </c>
      <c r="H20" s="12"/>
    </row>
    <row r="21" spans="1:10" x14ac:dyDescent="0.25">
      <c r="A21" s="68" t="s">
        <v>19</v>
      </c>
      <c r="B21" s="71" t="s">
        <v>24</v>
      </c>
      <c r="C21" s="295">
        <f>'MEM. DE CÁL. - final'!D98</f>
        <v>0</v>
      </c>
      <c r="H21" s="12"/>
    </row>
    <row r="22" spans="1:10" x14ac:dyDescent="0.25">
      <c r="A22" s="68" t="s">
        <v>20</v>
      </c>
      <c r="B22" s="71" t="s">
        <v>25</v>
      </c>
      <c r="C22" s="295">
        <f>'MEM. DE CÁL. - final'!E98</f>
        <v>0</v>
      </c>
      <c r="H22" s="12"/>
    </row>
    <row r="23" spans="1:10" x14ac:dyDescent="0.25">
      <c r="A23" s="68" t="s">
        <v>21</v>
      </c>
      <c r="B23" s="71" t="s">
        <v>26</v>
      </c>
      <c r="C23" s="295">
        <f>'MEM. DE CÁL. - final'!F98</f>
        <v>0</v>
      </c>
      <c r="H23" s="12"/>
      <c r="I23" s="12"/>
      <c r="J23" s="12"/>
    </row>
    <row r="24" spans="1:10" x14ac:dyDescent="0.25">
      <c r="A24" s="68" t="s">
        <v>22</v>
      </c>
      <c r="B24" s="71" t="s">
        <v>27</v>
      </c>
      <c r="C24" s="295"/>
      <c r="H24" s="12"/>
    </row>
    <row r="25" spans="1:10" x14ac:dyDescent="0.25">
      <c r="A25" s="228"/>
      <c r="B25" s="296" t="s">
        <v>28</v>
      </c>
      <c r="C25" s="297">
        <f>SUM(C19:C24)</f>
        <v>2293.5300000000002</v>
      </c>
    </row>
    <row r="26" spans="1:10" x14ac:dyDescent="0.25">
      <c r="A26" s="490" t="s">
        <v>29</v>
      </c>
      <c r="B26" s="491"/>
      <c r="C26" s="492"/>
    </row>
    <row r="27" spans="1:10" ht="31.5" x14ac:dyDescent="0.25">
      <c r="A27" s="68" t="s">
        <v>30</v>
      </c>
      <c r="B27" s="71" t="s">
        <v>32</v>
      </c>
      <c r="C27" s="295">
        <f>'MEM. DE CÁL. - final'!C109</f>
        <v>841.95486300000005</v>
      </c>
    </row>
    <row r="28" spans="1:10" x14ac:dyDescent="0.25">
      <c r="A28" s="490" t="s">
        <v>31</v>
      </c>
      <c r="B28" s="491"/>
      <c r="C28" s="492"/>
    </row>
    <row r="29" spans="1:10" ht="31.5" x14ac:dyDescent="0.25">
      <c r="A29" s="68" t="s">
        <v>30</v>
      </c>
      <c r="B29" s="71" t="s">
        <v>32</v>
      </c>
      <c r="C29" s="295">
        <f>'MEM. DE CÁL. - final'!D109</f>
        <v>708.93012300000021</v>
      </c>
    </row>
    <row r="31" spans="1:10" x14ac:dyDescent="0.25">
      <c r="A31" s="487" t="s">
        <v>33</v>
      </c>
      <c r="B31" s="488"/>
      <c r="C31" s="489"/>
    </row>
    <row r="32" spans="1:10" x14ac:dyDescent="0.25">
      <c r="A32" s="487" t="s">
        <v>34</v>
      </c>
      <c r="B32" s="488"/>
      <c r="C32" s="489"/>
    </row>
    <row r="33" spans="1:3" ht="31.5" x14ac:dyDescent="0.25">
      <c r="A33" s="294" t="s">
        <v>35</v>
      </c>
      <c r="B33" s="72" t="s">
        <v>40</v>
      </c>
      <c r="C33" s="72" t="s">
        <v>45</v>
      </c>
    </row>
    <row r="34" spans="1:3" x14ac:dyDescent="0.25">
      <c r="A34" s="68" t="s">
        <v>17</v>
      </c>
      <c r="B34" s="71" t="s">
        <v>36</v>
      </c>
      <c r="C34" s="295">
        <f>'MEM. DE CÁL. - final'!B183</f>
        <v>191.05104900000001</v>
      </c>
    </row>
    <row r="35" spans="1:3" x14ac:dyDescent="0.25">
      <c r="A35" s="68" t="s">
        <v>18</v>
      </c>
      <c r="B35" s="71" t="s">
        <v>47</v>
      </c>
      <c r="C35" s="295">
        <f>'MEM. DE CÁL. - final'!C183</f>
        <v>277.51713000000001</v>
      </c>
    </row>
    <row r="36" spans="1:3" x14ac:dyDescent="0.25">
      <c r="A36" s="68"/>
      <c r="B36" s="294" t="s">
        <v>28</v>
      </c>
      <c r="C36" s="298">
        <f>SUM(C34:C35)</f>
        <v>468.56817899999999</v>
      </c>
    </row>
    <row r="37" spans="1:3" ht="31.5" x14ac:dyDescent="0.25">
      <c r="A37" s="68" t="s">
        <v>19</v>
      </c>
      <c r="B37" s="71" t="s">
        <v>48</v>
      </c>
      <c r="C37" s="295">
        <f>'MEM. DE CÁL. - final'!E183</f>
        <v>179.35404600000004</v>
      </c>
    </row>
    <row r="38" spans="1:3" x14ac:dyDescent="0.25">
      <c r="A38" s="228"/>
      <c r="B38" s="228"/>
      <c r="C38" s="276"/>
    </row>
    <row r="39" spans="1:3" x14ac:dyDescent="0.25">
      <c r="A39" s="487" t="s">
        <v>49</v>
      </c>
      <c r="B39" s="488"/>
      <c r="C39" s="489"/>
    </row>
    <row r="40" spans="1:3" x14ac:dyDescent="0.25">
      <c r="A40" s="479" t="s">
        <v>29</v>
      </c>
      <c r="B40" s="395"/>
      <c r="C40" s="480"/>
    </row>
    <row r="41" spans="1:3" x14ac:dyDescent="0.25">
      <c r="A41" s="72" t="s">
        <v>50</v>
      </c>
      <c r="B41" s="72" t="s">
        <v>51</v>
      </c>
      <c r="C41" s="72" t="s">
        <v>52</v>
      </c>
    </row>
    <row r="42" spans="1:3" x14ac:dyDescent="0.25">
      <c r="A42" s="68" t="s">
        <v>17</v>
      </c>
      <c r="B42" s="71" t="s">
        <v>54</v>
      </c>
      <c r="C42" s="299">
        <f>'MEM. DE CÁL. - final'!G196</f>
        <v>0.2</v>
      </c>
    </row>
    <row r="43" spans="1:3" x14ac:dyDescent="0.25">
      <c r="A43" s="68" t="s">
        <v>18</v>
      </c>
      <c r="B43" s="71" t="s">
        <v>55</v>
      </c>
      <c r="C43" s="299">
        <f>'MEM. DE CÁL. - final'!G198</f>
        <v>2.5000000000000001E-2</v>
      </c>
    </row>
    <row r="44" spans="1:3" x14ac:dyDescent="0.25">
      <c r="A44" s="22" t="s">
        <v>19</v>
      </c>
      <c r="B44" s="300" t="s">
        <v>56</v>
      </c>
      <c r="C44" s="241">
        <f>'MEM. DE CÁL. - final'!G200</f>
        <v>2.9099999999999997E-2</v>
      </c>
    </row>
    <row r="45" spans="1:3" x14ac:dyDescent="0.25">
      <c r="A45" s="68" t="s">
        <v>20</v>
      </c>
      <c r="B45" s="71" t="s">
        <v>57</v>
      </c>
      <c r="C45" s="299">
        <f>'MEM. DE CÁL. - final'!G202</f>
        <v>1.4999999999999999E-2</v>
      </c>
    </row>
    <row r="46" spans="1:3" x14ac:dyDescent="0.25">
      <c r="A46" s="68" t="s">
        <v>21</v>
      </c>
      <c r="B46" s="71" t="s">
        <v>58</v>
      </c>
      <c r="C46" s="299">
        <f>'MEM. DE CÁL. - final'!G204</f>
        <v>0.01</v>
      </c>
    </row>
    <row r="47" spans="1:3" x14ac:dyDescent="0.25">
      <c r="A47" s="68" t="s">
        <v>22</v>
      </c>
      <c r="B47" s="71" t="s">
        <v>59</v>
      </c>
      <c r="C47" s="299">
        <f>'MEM. DE CÁL. - final'!G206</f>
        <v>6.0000000000000001E-3</v>
      </c>
    </row>
    <row r="48" spans="1:3" x14ac:dyDescent="0.25">
      <c r="A48" s="68" t="s">
        <v>30</v>
      </c>
      <c r="B48" s="71" t="s">
        <v>60</v>
      </c>
      <c r="C48" s="299">
        <f>'MEM. DE CÁL. - final'!G208</f>
        <v>2E-3</v>
      </c>
    </row>
    <row r="49" spans="1:3" x14ac:dyDescent="0.25">
      <c r="A49" s="68" t="s">
        <v>53</v>
      </c>
      <c r="B49" s="71" t="s">
        <v>61</v>
      </c>
      <c r="C49" s="299">
        <f>'MEM. DE CÁL. - final'!G210</f>
        <v>0.08</v>
      </c>
    </row>
    <row r="50" spans="1:3" x14ac:dyDescent="0.25">
      <c r="A50" s="228"/>
      <c r="B50" s="294" t="s">
        <v>28</v>
      </c>
      <c r="C50" s="301">
        <f>SUM(C42:C49)</f>
        <v>0.36710000000000004</v>
      </c>
    </row>
    <row r="51" spans="1:3" x14ac:dyDescent="0.25">
      <c r="A51" s="228"/>
      <c r="B51" s="228"/>
      <c r="C51" s="276"/>
    </row>
    <row r="52" spans="1:3" x14ac:dyDescent="0.25">
      <c r="A52" s="487" t="s">
        <v>31</v>
      </c>
      <c r="B52" s="488"/>
      <c r="C52" s="489"/>
    </row>
    <row r="53" spans="1:3" x14ac:dyDescent="0.25">
      <c r="A53" s="72" t="s">
        <v>50</v>
      </c>
      <c r="B53" s="72" t="s">
        <v>51</v>
      </c>
      <c r="C53" s="72" t="s">
        <v>52</v>
      </c>
    </row>
    <row r="54" spans="1:3" x14ac:dyDescent="0.25">
      <c r="A54" s="68" t="s">
        <v>17</v>
      </c>
      <c r="B54" s="71" t="s">
        <v>54</v>
      </c>
      <c r="C54" s="299">
        <f>'MEM. DE CÁL. - final'!G215</f>
        <v>0.2</v>
      </c>
    </row>
    <row r="55" spans="1:3" x14ac:dyDescent="0.25">
      <c r="A55" s="68" t="s">
        <v>18</v>
      </c>
      <c r="B55" s="71" t="s">
        <v>55</v>
      </c>
      <c r="C55" s="299">
        <f>'MEM. DE CÁL. - final'!G217</f>
        <v>0</v>
      </c>
    </row>
    <row r="56" spans="1:3" x14ac:dyDescent="0.25">
      <c r="A56" s="68" t="s">
        <v>19</v>
      </c>
      <c r="B56" s="71" t="s">
        <v>56</v>
      </c>
      <c r="C56" s="299">
        <f>'MEM. DE CÁL. - final'!G219</f>
        <v>2.9099999999999997E-2</v>
      </c>
    </row>
    <row r="57" spans="1:3" x14ac:dyDescent="0.25">
      <c r="A57" s="68" t="s">
        <v>20</v>
      </c>
      <c r="B57" s="71" t="s">
        <v>57</v>
      </c>
      <c r="C57" s="299">
        <f>'MEM. DE CÁL. - final'!G221</f>
        <v>0</v>
      </c>
    </row>
    <row r="58" spans="1:3" x14ac:dyDescent="0.25">
      <c r="A58" s="68" t="s">
        <v>21</v>
      </c>
      <c r="B58" s="71" t="s">
        <v>58</v>
      </c>
      <c r="C58" s="299">
        <f>'MEM. DE CÁL. - final'!G223</f>
        <v>0</v>
      </c>
    </row>
    <row r="59" spans="1:3" x14ac:dyDescent="0.25">
      <c r="A59" s="68" t="s">
        <v>22</v>
      </c>
      <c r="B59" s="71" t="s">
        <v>59</v>
      </c>
      <c r="C59" s="299">
        <f>'MEM. DE CÁL. - final'!G225</f>
        <v>0</v>
      </c>
    </row>
    <row r="60" spans="1:3" x14ac:dyDescent="0.25">
      <c r="A60" s="68" t="s">
        <v>30</v>
      </c>
      <c r="B60" s="71" t="s">
        <v>60</v>
      </c>
      <c r="C60" s="299">
        <f>'MEM. DE CÁL. - final'!G227</f>
        <v>0</v>
      </c>
    </row>
    <row r="61" spans="1:3" x14ac:dyDescent="0.25">
      <c r="A61" s="68" t="s">
        <v>53</v>
      </c>
      <c r="B61" s="71" t="s">
        <v>61</v>
      </c>
      <c r="C61" s="299">
        <f>'MEM. DE CÁL. - final'!G229</f>
        <v>0.08</v>
      </c>
    </row>
    <row r="62" spans="1:3" x14ac:dyDescent="0.25">
      <c r="A62" s="228"/>
      <c r="B62" s="294" t="s">
        <v>28</v>
      </c>
      <c r="C62" s="301">
        <f>SUM(C54:C61)</f>
        <v>0.30909999999999999</v>
      </c>
    </row>
    <row r="63" spans="1:3" x14ac:dyDescent="0.25">
      <c r="A63" s="228"/>
      <c r="B63" s="228"/>
      <c r="C63" s="276"/>
    </row>
    <row r="64" spans="1:3" x14ac:dyDescent="0.25">
      <c r="A64" s="487" t="s">
        <v>62</v>
      </c>
      <c r="B64" s="488"/>
      <c r="C64" s="489"/>
    </row>
    <row r="65" spans="1:3" x14ac:dyDescent="0.25">
      <c r="A65" s="72" t="s">
        <v>63</v>
      </c>
      <c r="B65" s="72" t="s">
        <v>64</v>
      </c>
      <c r="C65" s="72" t="s">
        <v>16</v>
      </c>
    </row>
    <row r="66" spans="1:3" x14ac:dyDescent="0.25">
      <c r="A66" s="68" t="s">
        <v>17</v>
      </c>
      <c r="B66" s="71" t="s">
        <v>65</v>
      </c>
      <c r="C66" s="302">
        <f>'MEM. DE CÁL. - final'!B320</f>
        <v>50.496200000000016</v>
      </c>
    </row>
    <row r="67" spans="1:3" x14ac:dyDescent="0.25">
      <c r="A67" s="68" t="s">
        <v>18</v>
      </c>
      <c r="B67" s="71" t="s">
        <v>66</v>
      </c>
      <c r="C67" s="75">
        <f>'MEM. DE CÁL. - final'!C320</f>
        <v>372.13609000000002</v>
      </c>
    </row>
    <row r="68" spans="1:3" x14ac:dyDescent="0.25">
      <c r="A68" s="68" t="s">
        <v>19</v>
      </c>
      <c r="B68" s="71" t="s">
        <v>148</v>
      </c>
      <c r="C68" s="75">
        <f>'MEM. DE CÁL. - final'!D320</f>
        <v>0</v>
      </c>
    </row>
    <row r="69" spans="1:3" x14ac:dyDescent="0.25">
      <c r="A69" s="68" t="s">
        <v>20</v>
      </c>
      <c r="B69" s="71" t="s">
        <v>136</v>
      </c>
      <c r="C69" s="75">
        <f>'MEM. DE CÁL. - final'!E320</f>
        <v>0</v>
      </c>
    </row>
    <row r="70" spans="1:3" x14ac:dyDescent="0.25">
      <c r="A70" s="68" t="s">
        <v>21</v>
      </c>
      <c r="B70" s="71" t="s">
        <v>147</v>
      </c>
      <c r="C70" s="75">
        <f>'MEM. DE CÁL. - final'!F320</f>
        <v>153.75</v>
      </c>
    </row>
    <row r="71" spans="1:3" x14ac:dyDescent="0.25">
      <c r="A71" s="68" t="s">
        <v>22</v>
      </c>
      <c r="B71" s="71" t="s">
        <v>149</v>
      </c>
      <c r="C71" s="75"/>
    </row>
    <row r="72" spans="1:3" x14ac:dyDescent="0.25">
      <c r="A72" s="228"/>
      <c r="B72" s="294" t="s">
        <v>28</v>
      </c>
      <c r="C72" s="298">
        <f>SUM(C66:C71)</f>
        <v>576.38229000000001</v>
      </c>
    </row>
    <row r="73" spans="1:3" x14ac:dyDescent="0.25">
      <c r="A73" s="228"/>
      <c r="B73" s="287"/>
      <c r="C73" s="211"/>
    </row>
    <row r="74" spans="1:3" x14ac:dyDescent="0.25">
      <c r="A74" s="487" t="s">
        <v>67</v>
      </c>
      <c r="B74" s="488"/>
      <c r="C74" s="489"/>
    </row>
    <row r="75" spans="1:3" x14ac:dyDescent="0.25">
      <c r="A75" s="479" t="s">
        <v>29</v>
      </c>
      <c r="B75" s="395"/>
      <c r="C75" s="480"/>
    </row>
    <row r="76" spans="1:3" ht="31.5" x14ac:dyDescent="0.25">
      <c r="A76" s="294">
        <v>2</v>
      </c>
      <c r="B76" s="294" t="s">
        <v>68</v>
      </c>
      <c r="C76" s="72" t="s">
        <v>16</v>
      </c>
    </row>
    <row r="77" spans="1:3" ht="31.5" x14ac:dyDescent="0.25">
      <c r="A77" s="71" t="s">
        <v>35</v>
      </c>
      <c r="B77" s="69" t="s">
        <v>40</v>
      </c>
      <c r="C77" s="75">
        <f>'MEM. DE CÁL. - final'!B333</f>
        <v>468.56817899999999</v>
      </c>
    </row>
    <row r="78" spans="1:3" x14ac:dyDescent="0.25">
      <c r="A78" s="71" t="s">
        <v>50</v>
      </c>
      <c r="B78" s="69" t="s">
        <v>51</v>
      </c>
      <c r="C78" s="75">
        <f>'MEM. DE CÁL. - final'!C333</f>
        <v>1021.3089090000001</v>
      </c>
    </row>
    <row r="79" spans="1:3" x14ac:dyDescent="0.25">
      <c r="A79" s="71" t="s">
        <v>63</v>
      </c>
      <c r="B79" s="69" t="s">
        <v>64</v>
      </c>
      <c r="C79" s="75">
        <f>'MEM. DE CÁL. - final'!D333</f>
        <v>576.38229000000001</v>
      </c>
    </row>
    <row r="80" spans="1:3" x14ac:dyDescent="0.25">
      <c r="A80" s="245"/>
      <c r="B80" s="303" t="s">
        <v>28</v>
      </c>
      <c r="C80" s="304">
        <f>SUM(C77:C79)</f>
        <v>2066.2593780000002</v>
      </c>
    </row>
    <row r="81" spans="1:7" x14ac:dyDescent="0.25">
      <c r="A81" s="245"/>
      <c r="B81" s="29"/>
      <c r="C81" s="16"/>
      <c r="D81" s="9"/>
    </row>
    <row r="82" spans="1:7" x14ac:dyDescent="0.25">
      <c r="A82" s="479" t="s">
        <v>31</v>
      </c>
      <c r="B82" s="395"/>
      <c r="C82" s="480"/>
    </row>
    <row r="83" spans="1:7" ht="31.5" x14ac:dyDescent="0.25">
      <c r="A83" s="305">
        <v>2</v>
      </c>
      <c r="B83" s="294" t="s">
        <v>68</v>
      </c>
      <c r="C83" s="72" t="s">
        <v>16</v>
      </c>
    </row>
    <row r="84" spans="1:7" ht="31.5" x14ac:dyDescent="0.25">
      <c r="A84" s="71" t="s">
        <v>35</v>
      </c>
      <c r="B84" s="69" t="s">
        <v>40</v>
      </c>
      <c r="C84" s="75">
        <f>'MEM. DE CÁL. - final'!B345</f>
        <v>468.56817899999999</v>
      </c>
    </row>
    <row r="85" spans="1:7" x14ac:dyDescent="0.25">
      <c r="A85" s="71" t="s">
        <v>50</v>
      </c>
      <c r="B85" s="69" t="s">
        <v>51</v>
      </c>
      <c r="C85" s="75">
        <f>'MEM. DE CÁL. - final'!C345</f>
        <v>888.28416900000025</v>
      </c>
    </row>
    <row r="86" spans="1:7" x14ac:dyDescent="0.25">
      <c r="A86" s="306" t="s">
        <v>63</v>
      </c>
      <c r="B86" s="69" t="s">
        <v>64</v>
      </c>
      <c r="C86" s="75">
        <f>'MEM. DE CÁL. - final'!D345</f>
        <v>576.38229000000001</v>
      </c>
    </row>
    <row r="87" spans="1:7" x14ac:dyDescent="0.25">
      <c r="A87" s="307"/>
      <c r="B87" s="308" t="s">
        <v>28</v>
      </c>
      <c r="C87" s="304">
        <f>SUM(C84:C86)</f>
        <v>1933.2346380000004</v>
      </c>
    </row>
    <row r="88" spans="1:7" x14ac:dyDescent="0.25">
      <c r="A88" s="228"/>
      <c r="B88" s="228"/>
      <c r="C88" s="276"/>
    </row>
    <row r="89" spans="1:7" x14ac:dyDescent="0.25">
      <c r="A89" s="487" t="s">
        <v>69</v>
      </c>
      <c r="B89" s="488"/>
      <c r="C89" s="489"/>
      <c r="G89" s="9"/>
    </row>
    <row r="90" spans="1:7" x14ac:dyDescent="0.25">
      <c r="A90" s="305">
        <v>3</v>
      </c>
      <c r="B90" s="294" t="s">
        <v>70</v>
      </c>
      <c r="C90" s="72" t="s">
        <v>16</v>
      </c>
    </row>
    <row r="91" spans="1:7" x14ac:dyDescent="0.25">
      <c r="A91" s="68" t="s">
        <v>17</v>
      </c>
      <c r="B91" s="69" t="s">
        <v>71</v>
      </c>
      <c r="C91" s="75">
        <f>'MEM. DE CÁL. - final'!B454</f>
        <v>9.556375000000001</v>
      </c>
    </row>
    <row r="92" spans="1:7" x14ac:dyDescent="0.25">
      <c r="A92" s="68" t="s">
        <v>18</v>
      </c>
      <c r="B92" s="69" t="s">
        <v>72</v>
      </c>
      <c r="C92" s="75">
        <f>'MEM. DE CÁL. - final'!C454</f>
        <v>0.76451000000000013</v>
      </c>
    </row>
    <row r="93" spans="1:7" ht="31.5" x14ac:dyDescent="0.25">
      <c r="A93" s="68" t="s">
        <v>19</v>
      </c>
      <c r="B93" s="69" t="s">
        <v>73</v>
      </c>
      <c r="C93" s="75">
        <f>'MEM. DE CÁL. - final'!D454</f>
        <v>0</v>
      </c>
    </row>
    <row r="94" spans="1:7" x14ac:dyDescent="0.25">
      <c r="A94" s="68" t="s">
        <v>20</v>
      </c>
      <c r="B94" s="69" t="s">
        <v>74</v>
      </c>
      <c r="C94" s="75">
        <f>'MEM. DE CÁL. - final'!E454</f>
        <v>44.59641666666667</v>
      </c>
    </row>
    <row r="95" spans="1:7" x14ac:dyDescent="0.25">
      <c r="A95" s="484" t="s">
        <v>29</v>
      </c>
      <c r="B95" s="485"/>
      <c r="C95" s="486"/>
    </row>
    <row r="96" spans="1:7" ht="31.5" x14ac:dyDescent="0.25">
      <c r="A96" s="68" t="s">
        <v>21</v>
      </c>
      <c r="B96" s="71" t="s">
        <v>75</v>
      </c>
      <c r="C96" s="295">
        <f>'MEM. DE CÁL. - final'!F454</f>
        <v>16.371344558333334</v>
      </c>
    </row>
    <row r="97" spans="1:3" x14ac:dyDescent="0.25">
      <c r="A97" s="484" t="s">
        <v>31</v>
      </c>
      <c r="B97" s="485"/>
      <c r="C97" s="486"/>
    </row>
    <row r="98" spans="1:3" ht="31.5" x14ac:dyDescent="0.25">
      <c r="A98" s="68" t="s">
        <v>21</v>
      </c>
      <c r="B98" s="71" t="s">
        <v>75</v>
      </c>
      <c r="C98" s="295">
        <f>'MEM. DE CÁL. - final'!G454</f>
        <v>13.78475239166667</v>
      </c>
    </row>
    <row r="99" spans="1:3" ht="31.5" x14ac:dyDescent="0.25">
      <c r="A99" s="68" t="s">
        <v>22</v>
      </c>
      <c r="B99" s="69" t="s">
        <v>76</v>
      </c>
      <c r="C99" s="75">
        <f>'MEM. DE CÁL. - final'!B464</f>
        <v>114.67650000000002</v>
      </c>
    </row>
    <row r="100" spans="1:3" x14ac:dyDescent="0.25">
      <c r="A100" s="228"/>
      <c r="B100" s="228"/>
      <c r="C100" s="276"/>
    </row>
    <row r="101" spans="1:3" x14ac:dyDescent="0.25">
      <c r="A101" s="479" t="s">
        <v>29</v>
      </c>
      <c r="B101" s="480"/>
      <c r="C101" s="276"/>
    </row>
    <row r="102" spans="1:3" x14ac:dyDescent="0.25">
      <c r="A102" s="296" t="s">
        <v>28</v>
      </c>
      <c r="B102" s="309">
        <f>SUM(C91:C94,C96,C99)</f>
        <v>185.96514622500001</v>
      </c>
      <c r="C102" s="276"/>
    </row>
    <row r="103" spans="1:3" x14ac:dyDescent="0.25">
      <c r="C103" s="276"/>
    </row>
    <row r="104" spans="1:3" x14ac:dyDescent="0.25">
      <c r="A104" s="479" t="s">
        <v>31</v>
      </c>
      <c r="B104" s="480"/>
      <c r="C104" s="276"/>
    </row>
    <row r="105" spans="1:3" x14ac:dyDescent="0.25">
      <c r="A105" s="296" t="s">
        <v>28</v>
      </c>
      <c r="B105" s="309">
        <f>SUM(C91:C94,C98,C99)</f>
        <v>183.37855405833335</v>
      </c>
      <c r="C105" s="276"/>
    </row>
    <row r="106" spans="1:3" x14ac:dyDescent="0.25">
      <c r="A106" s="228"/>
      <c r="B106" s="228"/>
      <c r="C106" s="276"/>
    </row>
    <row r="107" spans="1:3" x14ac:dyDescent="0.25">
      <c r="A107" s="487" t="s">
        <v>77</v>
      </c>
      <c r="B107" s="488"/>
      <c r="C107" s="489"/>
    </row>
    <row r="108" spans="1:3" x14ac:dyDescent="0.25">
      <c r="A108" s="487" t="s">
        <v>78</v>
      </c>
      <c r="B108" s="488"/>
      <c r="C108" s="489"/>
    </row>
    <row r="109" spans="1:3" x14ac:dyDescent="0.25">
      <c r="A109" s="294" t="s">
        <v>79</v>
      </c>
      <c r="B109" s="72" t="s">
        <v>80</v>
      </c>
      <c r="C109" s="72" t="s">
        <v>16</v>
      </c>
    </row>
    <row r="110" spans="1:3" x14ac:dyDescent="0.25">
      <c r="A110" s="71" t="s">
        <v>17</v>
      </c>
      <c r="B110" s="71" t="s">
        <v>81</v>
      </c>
      <c r="C110" s="68"/>
    </row>
    <row r="111" spans="1:3" x14ac:dyDescent="0.25">
      <c r="A111" s="71" t="s">
        <v>18</v>
      </c>
      <c r="B111" s="71" t="s">
        <v>82</v>
      </c>
      <c r="C111" s="75">
        <f>'MEM. DE CÁL. - final'!C485</f>
        <v>12.741833333333334</v>
      </c>
    </row>
    <row r="112" spans="1:3" x14ac:dyDescent="0.25">
      <c r="A112" s="71" t="s">
        <v>19</v>
      </c>
      <c r="B112" s="71" t="s">
        <v>83</v>
      </c>
      <c r="C112" s="75">
        <f>'MEM. DE CÁL. - final'!C500</f>
        <v>1.9112749999999998E-2</v>
      </c>
    </row>
    <row r="113" spans="1:3" x14ac:dyDescent="0.25">
      <c r="A113" s="71" t="s">
        <v>20</v>
      </c>
      <c r="B113" s="71" t="s">
        <v>84</v>
      </c>
      <c r="C113" s="75">
        <f>'MEM. DE CÁL. - final'!C515</f>
        <v>8.6007374999999997E-2</v>
      </c>
    </row>
    <row r="114" spans="1:3" x14ac:dyDescent="0.25">
      <c r="A114" s="71" t="s">
        <v>21</v>
      </c>
      <c r="B114" s="71" t="s">
        <v>85</v>
      </c>
      <c r="C114" s="75"/>
    </row>
    <row r="115" spans="1:3" x14ac:dyDescent="0.25">
      <c r="A115" s="71" t="s">
        <v>22</v>
      </c>
      <c r="B115" s="71" t="s">
        <v>86</v>
      </c>
      <c r="C115" s="75">
        <f>'MEM. DE CÁL. - final'!C533</f>
        <v>0.22616754166666669</v>
      </c>
    </row>
    <row r="116" spans="1:3" x14ac:dyDescent="0.25">
      <c r="A116" s="484" t="s">
        <v>29</v>
      </c>
      <c r="B116" s="485"/>
      <c r="C116" s="486"/>
    </row>
    <row r="117" spans="1:3" ht="31.5" x14ac:dyDescent="0.25">
      <c r="A117" s="71" t="s">
        <v>30</v>
      </c>
      <c r="B117" s="71" t="s">
        <v>87</v>
      </c>
      <c r="C117" s="75">
        <f>'MEM. DE CÁL. - final'!C547</f>
        <v>4.7991427190999998</v>
      </c>
    </row>
    <row r="118" spans="1:3" x14ac:dyDescent="0.25">
      <c r="A118" s="484" t="s">
        <v>31</v>
      </c>
      <c r="B118" s="485"/>
      <c r="C118" s="486"/>
    </row>
    <row r="119" spans="1:3" ht="31.5" x14ac:dyDescent="0.25">
      <c r="A119" s="71" t="s">
        <v>30</v>
      </c>
      <c r="B119" s="71" t="s">
        <v>87</v>
      </c>
      <c r="C119" s="75">
        <f>'MEM. DE CÁL. - final'!C561</f>
        <v>4.040901701100001</v>
      </c>
    </row>
    <row r="120" spans="1:3" x14ac:dyDescent="0.25">
      <c r="A120" s="228"/>
      <c r="B120" s="228"/>
      <c r="C120" s="276"/>
    </row>
    <row r="121" spans="1:3" x14ac:dyDescent="0.25">
      <c r="A121" s="479" t="s">
        <v>29</v>
      </c>
      <c r="B121" s="480"/>
      <c r="C121" s="276"/>
    </row>
    <row r="122" spans="1:3" x14ac:dyDescent="0.25">
      <c r="A122" s="294" t="s">
        <v>28</v>
      </c>
      <c r="B122" s="310">
        <f>SUM(C110:C115,C117)</f>
        <v>17.872263719100001</v>
      </c>
      <c r="C122" s="276"/>
    </row>
    <row r="123" spans="1:3" x14ac:dyDescent="0.25">
      <c r="A123" s="228"/>
      <c r="B123" s="228"/>
      <c r="C123" s="276"/>
    </row>
    <row r="124" spans="1:3" x14ac:dyDescent="0.25">
      <c r="A124" s="479" t="s">
        <v>31</v>
      </c>
      <c r="B124" s="480"/>
      <c r="C124" s="276"/>
    </row>
    <row r="125" spans="1:3" x14ac:dyDescent="0.25">
      <c r="A125" s="294" t="s">
        <v>28</v>
      </c>
      <c r="B125" s="310">
        <f>SUM(C110:C115,C119)</f>
        <v>17.114022701100001</v>
      </c>
      <c r="C125" s="276"/>
    </row>
    <row r="126" spans="1:3" x14ac:dyDescent="0.25">
      <c r="A126" s="228"/>
      <c r="B126" s="228"/>
      <c r="C126" s="276"/>
    </row>
    <row r="127" spans="1:3" x14ac:dyDescent="0.25">
      <c r="A127" s="487" t="s">
        <v>88</v>
      </c>
      <c r="B127" s="488"/>
      <c r="C127" s="489"/>
    </row>
    <row r="128" spans="1:3" ht="31.5" x14ac:dyDescent="0.25">
      <c r="A128" s="294" t="s">
        <v>90</v>
      </c>
      <c r="B128" s="72" t="s">
        <v>91</v>
      </c>
      <c r="C128" s="72" t="s">
        <v>16</v>
      </c>
    </row>
    <row r="129" spans="1:3" ht="31.5" x14ac:dyDescent="0.25">
      <c r="A129" s="71" t="s">
        <v>17</v>
      </c>
      <c r="B129" s="71" t="s">
        <v>89</v>
      </c>
      <c r="C129" s="75">
        <f>'MEM. DE CÁL. - final'!D577</f>
        <v>0</v>
      </c>
    </row>
    <row r="130" spans="1:3" x14ac:dyDescent="0.25">
      <c r="A130" s="484" t="s">
        <v>29</v>
      </c>
      <c r="B130" s="485"/>
      <c r="C130" s="486"/>
    </row>
    <row r="131" spans="1:3" ht="47.25" x14ac:dyDescent="0.25">
      <c r="A131" s="71" t="s">
        <v>18</v>
      </c>
      <c r="B131" s="71" t="s">
        <v>111</v>
      </c>
      <c r="C131" s="75">
        <f>'MEM. DE CÁL. - final'!C591</f>
        <v>0</v>
      </c>
    </row>
    <row r="132" spans="1:3" ht="31.5" x14ac:dyDescent="0.25">
      <c r="A132" s="71" t="s">
        <v>19</v>
      </c>
      <c r="B132" s="71" t="s">
        <v>93</v>
      </c>
      <c r="C132" s="75">
        <f>'MEM. DE CÁL. - final'!D619</f>
        <v>0</v>
      </c>
    </row>
    <row r="133" spans="1:3" x14ac:dyDescent="0.25">
      <c r="A133" s="484" t="s">
        <v>31</v>
      </c>
      <c r="B133" s="485"/>
      <c r="C133" s="486"/>
    </row>
    <row r="134" spans="1:3" ht="47.25" x14ac:dyDescent="0.25">
      <c r="A134" s="71" t="s">
        <v>18</v>
      </c>
      <c r="B134" s="71" t="s">
        <v>92</v>
      </c>
      <c r="C134" s="75">
        <f>'MEM. DE CÁL. - final'!C605</f>
        <v>0</v>
      </c>
    </row>
    <row r="135" spans="1:3" ht="31.5" x14ac:dyDescent="0.25">
      <c r="A135" s="71" t="s">
        <v>19</v>
      </c>
      <c r="B135" s="71" t="s">
        <v>93</v>
      </c>
      <c r="C135" s="75">
        <f>'MEM. DE CÁL. - final'!D633</f>
        <v>0</v>
      </c>
    </row>
    <row r="136" spans="1:3" x14ac:dyDescent="0.25">
      <c r="A136" s="311"/>
      <c r="B136" s="312"/>
      <c r="C136" s="313"/>
    </row>
    <row r="137" spans="1:3" x14ac:dyDescent="0.25">
      <c r="A137" s="71" t="s">
        <v>20</v>
      </c>
      <c r="B137" s="71" t="s">
        <v>94</v>
      </c>
      <c r="C137" s="68"/>
    </row>
    <row r="138" spans="1:3" x14ac:dyDescent="0.25">
      <c r="A138" s="228"/>
      <c r="B138" s="228"/>
      <c r="C138" s="276"/>
    </row>
    <row r="139" spans="1:3" x14ac:dyDescent="0.25">
      <c r="A139" s="479" t="s">
        <v>29</v>
      </c>
      <c r="B139" s="480"/>
      <c r="C139" s="276"/>
    </row>
    <row r="140" spans="1:3" x14ac:dyDescent="0.25">
      <c r="A140" s="294" t="s">
        <v>28</v>
      </c>
      <c r="B140" s="310">
        <f>SUM(C129,C131:C132)</f>
        <v>0</v>
      </c>
      <c r="C140" s="276"/>
    </row>
    <row r="141" spans="1:3" x14ac:dyDescent="0.25">
      <c r="A141" s="228"/>
      <c r="B141" s="228"/>
      <c r="C141" s="276"/>
    </row>
    <row r="142" spans="1:3" x14ac:dyDescent="0.25">
      <c r="A142" s="479" t="s">
        <v>31</v>
      </c>
      <c r="B142" s="480"/>
      <c r="C142" s="276"/>
    </row>
    <row r="143" spans="1:3" x14ac:dyDescent="0.25">
      <c r="A143" s="294" t="s">
        <v>28</v>
      </c>
      <c r="B143" s="310">
        <f>SUM(C129,C134:C135)</f>
        <v>0</v>
      </c>
      <c r="C143" s="276"/>
    </row>
    <row r="144" spans="1:3" x14ac:dyDescent="0.25">
      <c r="A144" s="228"/>
      <c r="B144" s="228"/>
      <c r="C144" s="276"/>
    </row>
    <row r="145" spans="1:3" x14ac:dyDescent="0.25">
      <c r="A145" s="487" t="s">
        <v>231</v>
      </c>
      <c r="B145" s="488"/>
      <c r="C145" s="489"/>
    </row>
    <row r="146" spans="1:3" x14ac:dyDescent="0.25">
      <c r="A146" s="294" t="s">
        <v>96</v>
      </c>
      <c r="B146" s="72" t="s">
        <v>97</v>
      </c>
      <c r="C146" s="72" t="s">
        <v>16</v>
      </c>
    </row>
    <row r="147" spans="1:3" x14ac:dyDescent="0.25">
      <c r="A147" s="71" t="s">
        <v>17</v>
      </c>
      <c r="B147" s="71" t="s">
        <v>98</v>
      </c>
      <c r="C147" s="68"/>
    </row>
    <row r="148" spans="1:3" ht="31.5" x14ac:dyDescent="0.25">
      <c r="A148" s="71" t="s">
        <v>18</v>
      </c>
      <c r="B148" s="71" t="s">
        <v>99</v>
      </c>
      <c r="C148" s="68"/>
    </row>
    <row r="149" spans="1:3" x14ac:dyDescent="0.25">
      <c r="A149" s="228"/>
      <c r="B149" s="294" t="s">
        <v>101</v>
      </c>
      <c r="C149" s="298">
        <f>SUM(C147:C148)</f>
        <v>0</v>
      </c>
    </row>
    <row r="150" spans="1:3" x14ac:dyDescent="0.25">
      <c r="A150" s="228"/>
      <c r="B150" s="228"/>
      <c r="C150" s="276"/>
    </row>
    <row r="151" spans="1:3" x14ac:dyDescent="0.25">
      <c r="A151" s="487" t="s">
        <v>95</v>
      </c>
      <c r="B151" s="488"/>
      <c r="C151" s="489"/>
    </row>
    <row r="152" spans="1:3" x14ac:dyDescent="0.25">
      <c r="A152" s="479" t="s">
        <v>29</v>
      </c>
      <c r="B152" s="395"/>
      <c r="C152" s="480"/>
    </row>
    <row r="153" spans="1:3" x14ac:dyDescent="0.25">
      <c r="A153" s="294">
        <v>4</v>
      </c>
      <c r="B153" s="294" t="s">
        <v>100</v>
      </c>
      <c r="C153" s="72" t="s">
        <v>16</v>
      </c>
    </row>
    <row r="154" spans="1:3" x14ac:dyDescent="0.25">
      <c r="A154" s="71" t="s">
        <v>79</v>
      </c>
      <c r="B154" s="69" t="str">
        <f>B109</f>
        <v>SUBSTITUTO NAS AUSÊNCIAS LEGAIS</v>
      </c>
      <c r="C154" s="75">
        <f>B122</f>
        <v>17.872263719100001</v>
      </c>
    </row>
    <row r="155" spans="1:3" ht="31.5" x14ac:dyDescent="0.25">
      <c r="A155" s="71" t="s">
        <v>90</v>
      </c>
      <c r="B155" s="69" t="str">
        <f>B128</f>
        <v>SUBSTITUTO NA COBERTURA DE AFASTAMENTO MATERNIDADE ( REFERÊNCIA: 120 DIAS )</v>
      </c>
      <c r="C155" s="75">
        <f>B140</f>
        <v>0</v>
      </c>
    </row>
    <row r="156" spans="1:3" x14ac:dyDescent="0.25">
      <c r="A156" s="71" t="s">
        <v>96</v>
      </c>
      <c r="B156" s="69" t="str">
        <f>B146</f>
        <v>SUBSTITUTO NA INTRAJORNADA</v>
      </c>
      <c r="C156" s="75">
        <f>C149</f>
        <v>0</v>
      </c>
    </row>
    <row r="157" spans="1:3" x14ac:dyDescent="0.25">
      <c r="A157" s="228"/>
      <c r="B157" s="303" t="s">
        <v>28</v>
      </c>
      <c r="C157" s="304">
        <f>SUM(C154:C156)</f>
        <v>17.872263719100001</v>
      </c>
    </row>
    <row r="158" spans="1:3" x14ac:dyDescent="0.25">
      <c r="A158" s="228"/>
      <c r="B158" s="228"/>
      <c r="C158" s="276"/>
    </row>
    <row r="159" spans="1:3" x14ac:dyDescent="0.25">
      <c r="A159" s="479" t="s">
        <v>31</v>
      </c>
      <c r="B159" s="395"/>
      <c r="C159" s="480"/>
    </row>
    <row r="160" spans="1:3" x14ac:dyDescent="0.25">
      <c r="A160" s="305">
        <v>4</v>
      </c>
      <c r="B160" s="294" t="s">
        <v>100</v>
      </c>
      <c r="C160" s="72" t="s">
        <v>16</v>
      </c>
    </row>
    <row r="161" spans="1:3" x14ac:dyDescent="0.25">
      <c r="A161" s="71" t="s">
        <v>79</v>
      </c>
      <c r="B161" s="69" t="str">
        <f>B109</f>
        <v>SUBSTITUTO NAS AUSÊNCIAS LEGAIS</v>
      </c>
      <c r="C161" s="75">
        <f>B125</f>
        <v>17.114022701100001</v>
      </c>
    </row>
    <row r="162" spans="1:3" ht="31.5" x14ac:dyDescent="0.25">
      <c r="A162" s="71" t="s">
        <v>90</v>
      </c>
      <c r="B162" s="69" t="str">
        <f>B128</f>
        <v>SUBSTITUTO NA COBERTURA DE AFASTAMENTO MATERNIDADE ( REFERÊNCIA: 120 DIAS )</v>
      </c>
      <c r="C162" s="75">
        <f>B143</f>
        <v>0</v>
      </c>
    </row>
    <row r="163" spans="1:3" x14ac:dyDescent="0.25">
      <c r="A163" s="71" t="s">
        <v>96</v>
      </c>
      <c r="B163" s="69" t="str">
        <f>B146</f>
        <v>SUBSTITUTO NA INTRAJORNADA</v>
      </c>
      <c r="C163" s="75">
        <f>C149</f>
        <v>0</v>
      </c>
    </row>
    <row r="164" spans="1:3" x14ac:dyDescent="0.25">
      <c r="A164" s="228"/>
      <c r="B164" s="303" t="s">
        <v>28</v>
      </c>
      <c r="C164" s="304">
        <f>SUM(C161:C163)</f>
        <v>17.114022701100001</v>
      </c>
    </row>
    <row r="165" spans="1:3" x14ac:dyDescent="0.25">
      <c r="A165" s="228"/>
      <c r="B165" s="228"/>
      <c r="C165" s="276"/>
    </row>
    <row r="166" spans="1:3" x14ac:dyDescent="0.25">
      <c r="A166" s="487" t="s">
        <v>102</v>
      </c>
      <c r="B166" s="488"/>
      <c r="C166" s="489"/>
    </row>
    <row r="167" spans="1:3" x14ac:dyDescent="0.25">
      <c r="A167" s="294">
        <v>5</v>
      </c>
      <c r="B167" s="72" t="s">
        <v>103</v>
      </c>
      <c r="C167" s="72" t="s">
        <v>16</v>
      </c>
    </row>
    <row r="168" spans="1:3" x14ac:dyDescent="0.25">
      <c r="A168" s="324" t="s">
        <v>17</v>
      </c>
      <c r="B168" s="324" t="s">
        <v>531</v>
      </c>
      <c r="C168" s="75">
        <f>'MEM. DE CÁL. - final'!B740</f>
        <v>173.63</v>
      </c>
    </row>
    <row r="169" spans="1:3" x14ac:dyDescent="0.25">
      <c r="A169" s="324" t="s">
        <v>532</v>
      </c>
      <c r="B169" s="324" t="s">
        <v>328</v>
      </c>
      <c r="C169" s="75" t="str">
        <f>'MEM. DE CÁL. - final'!C740</f>
        <v>**</v>
      </c>
    </row>
    <row r="170" spans="1:3" s="318" customFormat="1" x14ac:dyDescent="0.25">
      <c r="A170" s="324" t="s">
        <v>533</v>
      </c>
      <c r="B170" s="324" t="s">
        <v>328</v>
      </c>
      <c r="C170" s="328">
        <f>'MEM. DE CÁL. - final'!D740</f>
        <v>149.16416666666666</v>
      </c>
    </row>
    <row r="171" spans="1:3" x14ac:dyDescent="0.25">
      <c r="A171" s="324" t="s">
        <v>19</v>
      </c>
      <c r="B171" s="324" t="s">
        <v>530</v>
      </c>
      <c r="C171" s="75">
        <f>'MEM. DE CÁL. - final'!E740</f>
        <v>14.165654761904761</v>
      </c>
    </row>
    <row r="172" spans="1:3" x14ac:dyDescent="0.25">
      <c r="A172" s="228"/>
      <c r="B172" s="296" t="s">
        <v>28</v>
      </c>
      <c r="C172" s="314">
        <f>SUM(C168:C171)</f>
        <v>336.95982142857144</v>
      </c>
    </row>
    <row r="173" spans="1:3" x14ac:dyDescent="0.25">
      <c r="A173" s="228"/>
      <c r="B173" s="228"/>
      <c r="C173" s="276"/>
    </row>
    <row r="174" spans="1:3" x14ac:dyDescent="0.25">
      <c r="A174" s="487" t="s">
        <v>104</v>
      </c>
      <c r="B174" s="488"/>
      <c r="C174" s="489"/>
    </row>
    <row r="175" spans="1:3" x14ac:dyDescent="0.25">
      <c r="A175" s="294">
        <v>6</v>
      </c>
      <c r="B175" s="72" t="s">
        <v>105</v>
      </c>
      <c r="C175" s="72" t="s">
        <v>16</v>
      </c>
    </row>
    <row r="176" spans="1:3" x14ac:dyDescent="0.25">
      <c r="A176" s="484" t="s">
        <v>106</v>
      </c>
      <c r="B176" s="485"/>
      <c r="C176" s="486"/>
    </row>
    <row r="177" spans="1:3" x14ac:dyDescent="0.25">
      <c r="A177" s="71" t="s">
        <v>17</v>
      </c>
      <c r="B177" s="71" t="s">
        <v>107</v>
      </c>
      <c r="C177" s="75">
        <f>'MEM. DE CÁL. - final'!B756</f>
        <v>343.04106265608709</v>
      </c>
    </row>
    <row r="178" spans="1:3" x14ac:dyDescent="0.25">
      <c r="A178" s="71" t="s">
        <v>18</v>
      </c>
      <c r="B178" s="71" t="s">
        <v>108</v>
      </c>
      <c r="C178" s="75">
        <f>'MEM. DE CÁL. - final'!B770</f>
        <v>524.36276720287594</v>
      </c>
    </row>
    <row r="179" spans="1:3" x14ac:dyDescent="0.25">
      <c r="A179" s="71" t="s">
        <v>19</v>
      </c>
      <c r="B179" s="71" t="s">
        <v>109</v>
      </c>
      <c r="C179" s="75">
        <f>'MEM. DE CÁL. - final'!F795</f>
        <v>958.529023429164</v>
      </c>
    </row>
    <row r="180" spans="1:3" x14ac:dyDescent="0.25">
      <c r="A180" s="228"/>
      <c r="B180" s="296" t="s">
        <v>28</v>
      </c>
      <c r="C180" s="314">
        <f>SUM(C177:C179)</f>
        <v>1825.932853288127</v>
      </c>
    </row>
    <row r="181" spans="1:3" x14ac:dyDescent="0.25">
      <c r="A181" s="228"/>
      <c r="B181" s="228"/>
      <c r="C181" s="276"/>
    </row>
    <row r="182" spans="1:3" x14ac:dyDescent="0.25">
      <c r="A182" s="484" t="s">
        <v>110</v>
      </c>
      <c r="B182" s="485"/>
      <c r="C182" s="486"/>
    </row>
    <row r="183" spans="1:3" x14ac:dyDescent="0.25">
      <c r="A183" s="71" t="s">
        <v>17</v>
      </c>
      <c r="B183" s="71" t="s">
        <v>107</v>
      </c>
      <c r="C183" s="75">
        <f>'MEM. DE CÁL. - final'!B810</f>
        <v>343.04106265608709</v>
      </c>
    </row>
    <row r="184" spans="1:3" x14ac:dyDescent="0.25">
      <c r="A184" s="71" t="s">
        <v>18</v>
      </c>
      <c r="B184" s="71" t="s">
        <v>108</v>
      </c>
      <c r="C184" s="75">
        <f>'MEM. DE CÁL. - final'!B824</f>
        <v>524.36276720287594</v>
      </c>
    </row>
    <row r="185" spans="1:3" x14ac:dyDescent="0.25">
      <c r="A185" s="71" t="s">
        <v>19</v>
      </c>
      <c r="B185" s="71" t="s">
        <v>109</v>
      </c>
      <c r="C185" s="75">
        <f>'MEM. DE CÁL. - final'!F849</f>
        <v>546.17533989440221</v>
      </c>
    </row>
    <row r="186" spans="1:3" x14ac:dyDescent="0.25">
      <c r="A186" s="228"/>
      <c r="B186" s="296" t="s">
        <v>28</v>
      </c>
      <c r="C186" s="314">
        <f>SUM(C183:C185)</f>
        <v>1413.5791697533652</v>
      </c>
    </row>
    <row r="187" spans="1:3" x14ac:dyDescent="0.25">
      <c r="A187" s="228"/>
      <c r="B187" s="228"/>
      <c r="C187" s="276"/>
    </row>
    <row r="188" spans="1:3" x14ac:dyDescent="0.25">
      <c r="A188" s="484" t="s">
        <v>31</v>
      </c>
      <c r="B188" s="485"/>
      <c r="C188" s="486"/>
    </row>
    <row r="189" spans="1:3" x14ac:dyDescent="0.25">
      <c r="A189" s="71" t="s">
        <v>17</v>
      </c>
      <c r="B189" s="71" t="s">
        <v>107</v>
      </c>
      <c r="C189" s="75">
        <f>'MEM. DE CÁL. - final'!B864</f>
        <v>333.49519253316038</v>
      </c>
    </row>
    <row r="190" spans="1:3" x14ac:dyDescent="0.25">
      <c r="A190" s="71" t="s">
        <v>18</v>
      </c>
      <c r="B190" s="71" t="s">
        <v>108</v>
      </c>
      <c r="C190" s="75">
        <f>'MEM. DE CÁL. - final'!B878</f>
        <v>509.7712228721166</v>
      </c>
    </row>
    <row r="191" spans="1:3" x14ac:dyDescent="0.25">
      <c r="A191" s="71" t="s">
        <v>19</v>
      </c>
      <c r="B191" s="71" t="s">
        <v>109</v>
      </c>
      <c r="C191" s="75">
        <f>'MEM. DE CÁL. - final'!F903</f>
        <v>453.35036984346902</v>
      </c>
    </row>
    <row r="192" spans="1:3" x14ac:dyDescent="0.25">
      <c r="A192" s="228"/>
      <c r="B192" s="296" t="s">
        <v>28</v>
      </c>
      <c r="C192" s="314">
        <f>SUM(C189:C191)</f>
        <v>1296.6167852487461</v>
      </c>
    </row>
    <row r="194" spans="2:3" x14ac:dyDescent="0.25">
      <c r="B194" s="487" t="s">
        <v>526</v>
      </c>
      <c r="C194" s="489"/>
    </row>
    <row r="195" spans="2:3" x14ac:dyDescent="0.25">
      <c r="B195" s="315" t="s">
        <v>275</v>
      </c>
      <c r="C195" s="162">
        <f>'MEM. DE CÁL. - final'!C953</f>
        <v>6726.5194626607999</v>
      </c>
    </row>
    <row r="196" spans="2:3" x14ac:dyDescent="0.25">
      <c r="B196" s="315" t="s">
        <v>274</v>
      </c>
      <c r="C196" s="162">
        <f>'MEM. DE CÁL. - final'!D953</f>
        <v>6314.1657791260377</v>
      </c>
    </row>
    <row r="197" spans="2:3" x14ac:dyDescent="0.25">
      <c r="B197" s="315" t="s">
        <v>235</v>
      </c>
      <c r="C197" s="162">
        <f>'MEM. DE CÁL. - final'!E953</f>
        <v>6060.8338214367514</v>
      </c>
    </row>
  </sheetData>
  <mergeCells count="43">
    <mergeCell ref="A40:C40"/>
    <mergeCell ref="A1:C2"/>
    <mergeCell ref="A4:C4"/>
    <mergeCell ref="A8:C8"/>
    <mergeCell ref="A9:C9"/>
    <mergeCell ref="A10:C10"/>
    <mergeCell ref="A17:C17"/>
    <mergeCell ref="A26:C26"/>
    <mergeCell ref="A28:C28"/>
    <mergeCell ref="A31:C31"/>
    <mergeCell ref="A32:C32"/>
    <mergeCell ref="A39:C39"/>
    <mergeCell ref="A108:C108"/>
    <mergeCell ref="A52:C52"/>
    <mergeCell ref="A64:C64"/>
    <mergeCell ref="A74:C74"/>
    <mergeCell ref="A75:C75"/>
    <mergeCell ref="A82:C82"/>
    <mergeCell ref="A89:C89"/>
    <mergeCell ref="A95:C95"/>
    <mergeCell ref="A97:C97"/>
    <mergeCell ref="A101:B101"/>
    <mergeCell ref="A104:B104"/>
    <mergeCell ref="A107:C107"/>
    <mergeCell ref="A152:C152"/>
    <mergeCell ref="A116:C116"/>
    <mergeCell ref="A118:C118"/>
    <mergeCell ref="A121:B121"/>
    <mergeCell ref="A124:B124"/>
    <mergeCell ref="A127:C127"/>
    <mergeCell ref="A130:C130"/>
    <mergeCell ref="A133:C133"/>
    <mergeCell ref="A139:B139"/>
    <mergeCell ref="A142:B142"/>
    <mergeCell ref="A145:C145"/>
    <mergeCell ref="A151:C151"/>
    <mergeCell ref="B194:C194"/>
    <mergeCell ref="A159:C159"/>
    <mergeCell ref="A166:C166"/>
    <mergeCell ref="A174:C174"/>
    <mergeCell ref="A176:C176"/>
    <mergeCell ref="A182:C182"/>
    <mergeCell ref="A188:C188"/>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7"/>
  <sheetViews>
    <sheetView topLeftCell="A178" workbookViewId="0">
      <selection activeCell="B177" sqref="B177"/>
    </sheetView>
  </sheetViews>
  <sheetFormatPr defaultRowHeight="15.75" x14ac:dyDescent="0.25"/>
  <cols>
    <col min="1" max="1" width="16.5703125" style="104" bestFit="1" customWidth="1"/>
    <col min="2" max="2" width="58.85546875" style="104" bestFit="1" customWidth="1"/>
    <col min="3" max="3" width="34.140625" style="103" customWidth="1"/>
  </cols>
  <sheetData>
    <row r="1" spans="1:3" ht="15" x14ac:dyDescent="0.25">
      <c r="A1" s="473" t="s">
        <v>0</v>
      </c>
      <c r="B1" s="474"/>
      <c r="C1" s="475"/>
    </row>
    <row r="2" spans="1:3" ht="15" x14ac:dyDescent="0.25">
      <c r="A2" s="476"/>
      <c r="B2" s="477"/>
      <c r="C2" s="478"/>
    </row>
    <row r="3" spans="1:3" x14ac:dyDescent="0.25">
      <c r="A3" s="228"/>
      <c r="B3" s="228"/>
      <c r="C3" s="276"/>
    </row>
    <row r="4" spans="1:3" x14ac:dyDescent="0.25">
      <c r="A4" s="479" t="s">
        <v>1</v>
      </c>
      <c r="B4" s="395"/>
      <c r="C4" s="480"/>
    </row>
    <row r="5" spans="1:3" ht="31.5" x14ac:dyDescent="0.25">
      <c r="A5" s="72" t="s">
        <v>2</v>
      </c>
      <c r="B5" s="72" t="s">
        <v>3</v>
      </c>
      <c r="C5" s="72" t="s">
        <v>4</v>
      </c>
    </row>
    <row r="6" spans="1:3" x14ac:dyDescent="0.25">
      <c r="A6" s="68" t="str">
        <f>'MEM. DE CÁL. - final'!A21</f>
        <v>Encarregado</v>
      </c>
      <c r="B6" s="68" t="s">
        <v>5</v>
      </c>
      <c r="C6" s="68">
        <f>'MEM. DE CÁL. - final'!C21</f>
        <v>1</v>
      </c>
    </row>
    <row r="7" spans="1:3" x14ac:dyDescent="0.25">
      <c r="A7" s="228"/>
      <c r="B7" s="228"/>
      <c r="C7" s="276"/>
    </row>
    <row r="8" spans="1:3" x14ac:dyDescent="0.25">
      <c r="A8" s="479" t="s">
        <v>6</v>
      </c>
      <c r="B8" s="395"/>
      <c r="C8" s="480"/>
    </row>
    <row r="9" spans="1:3" x14ac:dyDescent="0.25">
      <c r="A9" s="481" t="s">
        <v>7</v>
      </c>
      <c r="B9" s="482"/>
      <c r="C9" s="483"/>
    </row>
    <row r="10" spans="1:3" x14ac:dyDescent="0.25">
      <c r="A10" s="484" t="s">
        <v>8</v>
      </c>
      <c r="B10" s="485"/>
      <c r="C10" s="486"/>
    </row>
    <row r="11" spans="1:3" x14ac:dyDescent="0.25">
      <c r="A11" s="68">
        <v>1</v>
      </c>
      <c r="B11" s="71" t="s">
        <v>9</v>
      </c>
      <c r="C11" s="68" t="str">
        <f>A6</f>
        <v>Encarregado</v>
      </c>
    </row>
    <row r="12" spans="1:3" x14ac:dyDescent="0.25">
      <c r="A12" s="68">
        <v>2</v>
      </c>
      <c r="B12" s="71" t="s">
        <v>10</v>
      </c>
      <c r="C12" s="68" t="s">
        <v>359</v>
      </c>
    </row>
    <row r="13" spans="1:3" x14ac:dyDescent="0.25">
      <c r="A13" s="68">
        <v>3</v>
      </c>
      <c r="B13" s="71" t="s">
        <v>11</v>
      </c>
      <c r="C13" s="293">
        <f>'MEM. DE CÁL. - final'!B21</f>
        <v>2580.2399999999998</v>
      </c>
    </row>
    <row r="14" spans="1:3" x14ac:dyDescent="0.25">
      <c r="A14" s="68">
        <v>4</v>
      </c>
      <c r="B14" s="71" t="s">
        <v>12</v>
      </c>
      <c r="C14" s="68" t="str">
        <f>A6</f>
        <v>Encarregado</v>
      </c>
    </row>
    <row r="15" spans="1:3" x14ac:dyDescent="0.25">
      <c r="A15" s="68">
        <v>5</v>
      </c>
      <c r="B15" s="71" t="s">
        <v>13</v>
      </c>
      <c r="C15" s="68" t="s">
        <v>527</v>
      </c>
    </row>
    <row r="16" spans="1:3" x14ac:dyDescent="0.25">
      <c r="A16" s="228"/>
      <c r="B16" s="228"/>
      <c r="C16" s="276"/>
    </row>
    <row r="17" spans="1:10" x14ac:dyDescent="0.25">
      <c r="A17" s="487" t="s">
        <v>14</v>
      </c>
      <c r="B17" s="488"/>
      <c r="C17" s="489"/>
    </row>
    <row r="18" spans="1:10" x14ac:dyDescent="0.25">
      <c r="A18" s="72">
        <v>1</v>
      </c>
      <c r="B18" s="294" t="s">
        <v>15</v>
      </c>
      <c r="C18" s="72" t="s">
        <v>16</v>
      </c>
    </row>
    <row r="19" spans="1:10" x14ac:dyDescent="0.25">
      <c r="A19" s="68" t="s">
        <v>17</v>
      </c>
      <c r="B19" s="71" t="s">
        <v>23</v>
      </c>
      <c r="C19" s="295">
        <f>'MEM. DE CÁL. - final'!B99</f>
        <v>2580.2399999999998</v>
      </c>
      <c r="H19" s="12"/>
      <c r="I19" s="12"/>
      <c r="J19" s="12"/>
    </row>
    <row r="20" spans="1:10" x14ac:dyDescent="0.25">
      <c r="A20" s="68" t="s">
        <v>18</v>
      </c>
      <c r="B20" s="104" t="s">
        <v>130</v>
      </c>
      <c r="C20" s="295">
        <f>'MEM. DE CÁL. - final'!C99</f>
        <v>0</v>
      </c>
      <c r="H20" s="12"/>
    </row>
    <row r="21" spans="1:10" x14ac:dyDescent="0.25">
      <c r="A21" s="68" t="s">
        <v>19</v>
      </c>
      <c r="B21" s="71" t="s">
        <v>24</v>
      </c>
      <c r="C21" s="295">
        <f>'MEM. DE CÁL. - final'!D99</f>
        <v>0</v>
      </c>
      <c r="H21" s="12"/>
    </row>
    <row r="22" spans="1:10" x14ac:dyDescent="0.25">
      <c r="A22" s="68" t="s">
        <v>20</v>
      </c>
      <c r="B22" s="71" t="s">
        <v>25</v>
      </c>
      <c r="C22" s="295">
        <f>'MEM. DE CÁL. - final'!E99</f>
        <v>0</v>
      </c>
      <c r="H22" s="12"/>
    </row>
    <row r="23" spans="1:10" x14ac:dyDescent="0.25">
      <c r="A23" s="68" t="s">
        <v>21</v>
      </c>
      <c r="B23" s="71" t="s">
        <v>26</v>
      </c>
      <c r="C23" s="295">
        <f>'MEM. DE CÁL. - final'!F99</f>
        <v>0</v>
      </c>
      <c r="H23" s="12"/>
      <c r="I23" s="12"/>
      <c r="J23" s="12"/>
    </row>
    <row r="24" spans="1:10" x14ac:dyDescent="0.25">
      <c r="A24" s="68" t="s">
        <v>22</v>
      </c>
      <c r="B24" s="71" t="s">
        <v>27</v>
      </c>
      <c r="C24" s="295"/>
      <c r="H24" s="12"/>
    </row>
    <row r="25" spans="1:10" x14ac:dyDescent="0.25">
      <c r="A25" s="228"/>
      <c r="B25" s="296" t="s">
        <v>28</v>
      </c>
      <c r="C25" s="297">
        <f>SUM(C19:C24)</f>
        <v>2580.2399999999998</v>
      </c>
    </row>
    <row r="26" spans="1:10" x14ac:dyDescent="0.25">
      <c r="A26" s="490" t="s">
        <v>29</v>
      </c>
      <c r="B26" s="491"/>
      <c r="C26" s="492"/>
    </row>
    <row r="27" spans="1:10" ht="31.5" x14ac:dyDescent="0.25">
      <c r="A27" s="68" t="s">
        <v>30</v>
      </c>
      <c r="B27" s="71" t="s">
        <v>32</v>
      </c>
      <c r="C27" s="295">
        <f>'MEM. DE CÁL. - final'!C110</f>
        <v>947.20610399999987</v>
      </c>
    </row>
    <row r="28" spans="1:10" x14ac:dyDescent="0.25">
      <c r="A28" s="490" t="s">
        <v>31</v>
      </c>
      <c r="B28" s="491"/>
      <c r="C28" s="492"/>
    </row>
    <row r="29" spans="1:10" ht="31.5" x14ac:dyDescent="0.25">
      <c r="A29" s="68" t="s">
        <v>30</v>
      </c>
      <c r="B29" s="71" t="s">
        <v>32</v>
      </c>
      <c r="C29" s="295">
        <f>'MEM. DE CÁL. - final'!D110</f>
        <v>797.55218400000001</v>
      </c>
    </row>
    <row r="31" spans="1:10" x14ac:dyDescent="0.25">
      <c r="A31" s="487" t="s">
        <v>33</v>
      </c>
      <c r="B31" s="488"/>
      <c r="C31" s="489"/>
    </row>
    <row r="32" spans="1:10" x14ac:dyDescent="0.25">
      <c r="A32" s="487" t="s">
        <v>34</v>
      </c>
      <c r="B32" s="488"/>
      <c r="C32" s="489"/>
    </row>
    <row r="33" spans="1:3" ht="31.5" x14ac:dyDescent="0.25">
      <c r="A33" s="294" t="s">
        <v>35</v>
      </c>
      <c r="B33" s="72" t="s">
        <v>40</v>
      </c>
      <c r="C33" s="72" t="s">
        <v>45</v>
      </c>
    </row>
    <row r="34" spans="1:3" x14ac:dyDescent="0.25">
      <c r="A34" s="68" t="s">
        <v>17</v>
      </c>
      <c r="B34" s="71" t="s">
        <v>36</v>
      </c>
      <c r="C34" s="295">
        <f>'MEM. DE CÁL. - final'!B184</f>
        <v>214.93399199999999</v>
      </c>
    </row>
    <row r="35" spans="1:3" x14ac:dyDescent="0.25">
      <c r="A35" s="68" t="s">
        <v>18</v>
      </c>
      <c r="B35" s="71" t="s">
        <v>47</v>
      </c>
      <c r="C35" s="295">
        <f>'MEM. DE CÁL. - final'!C184</f>
        <v>312.20903999999996</v>
      </c>
    </row>
    <row r="36" spans="1:3" x14ac:dyDescent="0.25">
      <c r="A36" s="68"/>
      <c r="B36" s="294" t="s">
        <v>28</v>
      </c>
      <c r="C36" s="298">
        <f>SUM(C34:C35)</f>
        <v>527.14303199999995</v>
      </c>
    </row>
    <row r="37" spans="1:3" ht="31.5" x14ac:dyDescent="0.25">
      <c r="A37" s="68" t="s">
        <v>19</v>
      </c>
      <c r="B37" s="71" t="s">
        <v>48</v>
      </c>
      <c r="C37" s="295">
        <f>'MEM. DE CÁL. - final'!E184</f>
        <v>201.77476799999999</v>
      </c>
    </row>
    <row r="38" spans="1:3" x14ac:dyDescent="0.25">
      <c r="A38" s="228"/>
      <c r="B38" s="228"/>
      <c r="C38" s="276"/>
    </row>
    <row r="39" spans="1:3" x14ac:dyDescent="0.25">
      <c r="A39" s="487" t="s">
        <v>49</v>
      </c>
      <c r="B39" s="488"/>
      <c r="C39" s="489"/>
    </row>
    <row r="40" spans="1:3" x14ac:dyDescent="0.25">
      <c r="A40" s="479" t="s">
        <v>29</v>
      </c>
      <c r="B40" s="395"/>
      <c r="C40" s="480"/>
    </row>
    <row r="41" spans="1:3" x14ac:dyDescent="0.25">
      <c r="A41" s="72" t="s">
        <v>50</v>
      </c>
      <c r="B41" s="72" t="s">
        <v>51</v>
      </c>
      <c r="C41" s="72" t="s">
        <v>52</v>
      </c>
    </row>
    <row r="42" spans="1:3" x14ac:dyDescent="0.25">
      <c r="A42" s="68" t="s">
        <v>17</v>
      </c>
      <c r="B42" s="71" t="s">
        <v>54</v>
      </c>
      <c r="C42" s="299">
        <f>'MEM. DE CÁL. - final'!G196</f>
        <v>0.2</v>
      </c>
    </row>
    <row r="43" spans="1:3" x14ac:dyDescent="0.25">
      <c r="A43" s="68" t="s">
        <v>18</v>
      </c>
      <c r="B43" s="71" t="s">
        <v>55</v>
      </c>
      <c r="C43" s="299">
        <f>'MEM. DE CÁL. - final'!G198</f>
        <v>2.5000000000000001E-2</v>
      </c>
    </row>
    <row r="44" spans="1:3" x14ac:dyDescent="0.25">
      <c r="A44" s="22" t="s">
        <v>19</v>
      </c>
      <c r="B44" s="300" t="s">
        <v>56</v>
      </c>
      <c r="C44" s="241">
        <f>'MEM. DE CÁL. - final'!G200</f>
        <v>2.9099999999999997E-2</v>
      </c>
    </row>
    <row r="45" spans="1:3" x14ac:dyDescent="0.25">
      <c r="A45" s="68" t="s">
        <v>20</v>
      </c>
      <c r="B45" s="71" t="s">
        <v>57</v>
      </c>
      <c r="C45" s="299">
        <f>'MEM. DE CÁL. - final'!G202</f>
        <v>1.4999999999999999E-2</v>
      </c>
    </row>
    <row r="46" spans="1:3" x14ac:dyDescent="0.25">
      <c r="A46" s="68" t="s">
        <v>21</v>
      </c>
      <c r="B46" s="71" t="s">
        <v>58</v>
      </c>
      <c r="C46" s="299">
        <f>'MEM. DE CÁL. - final'!G204</f>
        <v>0.01</v>
      </c>
    </row>
    <row r="47" spans="1:3" x14ac:dyDescent="0.25">
      <c r="A47" s="68" t="s">
        <v>22</v>
      </c>
      <c r="B47" s="71" t="s">
        <v>59</v>
      </c>
      <c r="C47" s="299">
        <f>'MEM. DE CÁL. - final'!G206</f>
        <v>6.0000000000000001E-3</v>
      </c>
    </row>
    <row r="48" spans="1:3" x14ac:dyDescent="0.25">
      <c r="A48" s="68" t="s">
        <v>30</v>
      </c>
      <c r="B48" s="71" t="s">
        <v>60</v>
      </c>
      <c r="C48" s="299">
        <f>'MEM. DE CÁL. - final'!G208</f>
        <v>2E-3</v>
      </c>
    </row>
    <row r="49" spans="1:3" x14ac:dyDescent="0.25">
      <c r="A49" s="68" t="s">
        <v>53</v>
      </c>
      <c r="B49" s="71" t="s">
        <v>61</v>
      </c>
      <c r="C49" s="299">
        <f>'MEM. DE CÁL. - final'!G210</f>
        <v>0.08</v>
      </c>
    </row>
    <row r="50" spans="1:3" x14ac:dyDescent="0.25">
      <c r="A50" s="228"/>
      <c r="B50" s="294" t="s">
        <v>28</v>
      </c>
      <c r="C50" s="301">
        <f>SUM(C42:C49)</f>
        <v>0.36710000000000004</v>
      </c>
    </row>
    <row r="51" spans="1:3" x14ac:dyDescent="0.25">
      <c r="A51" s="228"/>
      <c r="B51" s="228"/>
      <c r="C51" s="276"/>
    </row>
    <row r="52" spans="1:3" x14ac:dyDescent="0.25">
      <c r="A52" s="487" t="s">
        <v>31</v>
      </c>
      <c r="B52" s="488"/>
      <c r="C52" s="489"/>
    </row>
    <row r="53" spans="1:3" x14ac:dyDescent="0.25">
      <c r="A53" s="72" t="s">
        <v>50</v>
      </c>
      <c r="B53" s="72" t="s">
        <v>51</v>
      </c>
      <c r="C53" s="72" t="s">
        <v>52</v>
      </c>
    </row>
    <row r="54" spans="1:3" x14ac:dyDescent="0.25">
      <c r="A54" s="68" t="s">
        <v>17</v>
      </c>
      <c r="B54" s="71" t="s">
        <v>54</v>
      </c>
      <c r="C54" s="299">
        <f>'MEM. DE CÁL. - final'!G215</f>
        <v>0.2</v>
      </c>
    </row>
    <row r="55" spans="1:3" x14ac:dyDescent="0.25">
      <c r="A55" s="68" t="s">
        <v>18</v>
      </c>
      <c r="B55" s="71" t="s">
        <v>55</v>
      </c>
      <c r="C55" s="299">
        <f>'MEM. DE CÁL. - final'!G217</f>
        <v>0</v>
      </c>
    </row>
    <row r="56" spans="1:3" x14ac:dyDescent="0.25">
      <c r="A56" s="68" t="s">
        <v>19</v>
      </c>
      <c r="B56" s="71" t="s">
        <v>56</v>
      </c>
      <c r="C56" s="299">
        <f>'MEM. DE CÁL. - final'!G219</f>
        <v>2.9099999999999997E-2</v>
      </c>
    </row>
    <row r="57" spans="1:3" x14ac:dyDescent="0.25">
      <c r="A57" s="68" t="s">
        <v>20</v>
      </c>
      <c r="B57" s="71" t="s">
        <v>57</v>
      </c>
      <c r="C57" s="299">
        <f>'MEM. DE CÁL. - final'!G221</f>
        <v>0</v>
      </c>
    </row>
    <row r="58" spans="1:3" x14ac:dyDescent="0.25">
      <c r="A58" s="68" t="s">
        <v>21</v>
      </c>
      <c r="B58" s="71" t="s">
        <v>58</v>
      </c>
      <c r="C58" s="299">
        <f>'MEM. DE CÁL. - final'!G223</f>
        <v>0</v>
      </c>
    </row>
    <row r="59" spans="1:3" x14ac:dyDescent="0.25">
      <c r="A59" s="68" t="s">
        <v>22</v>
      </c>
      <c r="B59" s="71" t="s">
        <v>59</v>
      </c>
      <c r="C59" s="299">
        <f>'MEM. DE CÁL. - final'!G225</f>
        <v>0</v>
      </c>
    </row>
    <row r="60" spans="1:3" x14ac:dyDescent="0.25">
      <c r="A60" s="68" t="s">
        <v>30</v>
      </c>
      <c r="B60" s="71" t="s">
        <v>60</v>
      </c>
      <c r="C60" s="299">
        <f>'MEM. DE CÁL. - final'!G227</f>
        <v>0</v>
      </c>
    </row>
    <row r="61" spans="1:3" x14ac:dyDescent="0.25">
      <c r="A61" s="68" t="s">
        <v>53</v>
      </c>
      <c r="B61" s="71" t="s">
        <v>61</v>
      </c>
      <c r="C61" s="299">
        <f>'MEM. DE CÁL. - final'!G229</f>
        <v>0.08</v>
      </c>
    </row>
    <row r="62" spans="1:3" x14ac:dyDescent="0.25">
      <c r="A62" s="228"/>
      <c r="B62" s="294" t="s">
        <v>28</v>
      </c>
      <c r="C62" s="301">
        <f>SUM(C54:C61)</f>
        <v>0.30909999999999999</v>
      </c>
    </row>
    <row r="63" spans="1:3" x14ac:dyDescent="0.25">
      <c r="A63" s="228"/>
      <c r="B63" s="228"/>
      <c r="C63" s="276"/>
    </row>
    <row r="64" spans="1:3" x14ac:dyDescent="0.25">
      <c r="A64" s="487" t="s">
        <v>62</v>
      </c>
      <c r="B64" s="488"/>
      <c r="C64" s="489"/>
    </row>
    <row r="65" spans="1:3" x14ac:dyDescent="0.25">
      <c r="A65" s="72" t="s">
        <v>63</v>
      </c>
      <c r="B65" s="72" t="s">
        <v>64</v>
      </c>
      <c r="C65" s="72" t="s">
        <v>16</v>
      </c>
    </row>
    <row r="66" spans="1:3" x14ac:dyDescent="0.25">
      <c r="A66" s="68" t="s">
        <v>17</v>
      </c>
      <c r="B66" s="71" t="s">
        <v>65</v>
      </c>
      <c r="C66" s="302">
        <f>'MEM. DE CÁL. - final'!B321</f>
        <v>33.293600000000055</v>
      </c>
    </row>
    <row r="67" spans="1:3" x14ac:dyDescent="0.25">
      <c r="A67" s="68" t="s">
        <v>18</v>
      </c>
      <c r="B67" s="71" t="s">
        <v>66</v>
      </c>
      <c r="C67" s="75">
        <f>'MEM. DE CÁL. - final'!C321</f>
        <v>372.13609000000002</v>
      </c>
    </row>
    <row r="68" spans="1:3" x14ac:dyDescent="0.25">
      <c r="A68" s="68" t="s">
        <v>19</v>
      </c>
      <c r="B68" s="71" t="s">
        <v>148</v>
      </c>
      <c r="C68" s="75">
        <f>'MEM. DE CÁL. - final'!D321</f>
        <v>0</v>
      </c>
    </row>
    <row r="69" spans="1:3" x14ac:dyDescent="0.25">
      <c r="A69" s="68" t="s">
        <v>20</v>
      </c>
      <c r="B69" s="71" t="s">
        <v>136</v>
      </c>
      <c r="C69" s="75">
        <f>'MEM. DE CÁL. - final'!E321</f>
        <v>0</v>
      </c>
    </row>
    <row r="70" spans="1:3" x14ac:dyDescent="0.25">
      <c r="A70" s="68" t="s">
        <v>21</v>
      </c>
      <c r="B70" s="71" t="s">
        <v>147</v>
      </c>
      <c r="C70" s="75">
        <f>'MEM. DE CÁL. - final'!F321</f>
        <v>153.75</v>
      </c>
    </row>
    <row r="71" spans="1:3" x14ac:dyDescent="0.25">
      <c r="A71" s="68" t="s">
        <v>22</v>
      </c>
      <c r="B71" s="71" t="s">
        <v>149</v>
      </c>
      <c r="C71" s="75"/>
    </row>
    <row r="72" spans="1:3" x14ac:dyDescent="0.25">
      <c r="A72" s="228"/>
      <c r="B72" s="294" t="s">
        <v>28</v>
      </c>
      <c r="C72" s="298">
        <f>SUM(C66:C71)</f>
        <v>559.17969000000005</v>
      </c>
    </row>
    <row r="73" spans="1:3" x14ac:dyDescent="0.25">
      <c r="A73" s="228"/>
      <c r="B73" s="287"/>
      <c r="C73" s="211"/>
    </row>
    <row r="74" spans="1:3" x14ac:dyDescent="0.25">
      <c r="A74" s="487" t="s">
        <v>67</v>
      </c>
      <c r="B74" s="488"/>
      <c r="C74" s="489"/>
    </row>
    <row r="75" spans="1:3" x14ac:dyDescent="0.25">
      <c r="A75" s="479" t="s">
        <v>29</v>
      </c>
      <c r="B75" s="395"/>
      <c r="C75" s="480"/>
    </row>
    <row r="76" spans="1:3" ht="31.5" x14ac:dyDescent="0.25">
      <c r="A76" s="294">
        <v>2</v>
      </c>
      <c r="B76" s="294" t="s">
        <v>68</v>
      </c>
      <c r="C76" s="72" t="s">
        <v>16</v>
      </c>
    </row>
    <row r="77" spans="1:3" ht="31.5" x14ac:dyDescent="0.25">
      <c r="A77" s="71" t="s">
        <v>35</v>
      </c>
      <c r="B77" s="69" t="s">
        <v>40</v>
      </c>
      <c r="C77" s="75">
        <f>'MEM. DE CÁL. - final'!B334</f>
        <v>527.14303199999995</v>
      </c>
    </row>
    <row r="78" spans="1:3" x14ac:dyDescent="0.25">
      <c r="A78" s="71" t="s">
        <v>50</v>
      </c>
      <c r="B78" s="69" t="s">
        <v>51</v>
      </c>
      <c r="C78" s="75">
        <f>'MEM. DE CÁL. - final'!C334</f>
        <v>1148.9808719999999</v>
      </c>
    </row>
    <row r="79" spans="1:3" x14ac:dyDescent="0.25">
      <c r="A79" s="71" t="s">
        <v>63</v>
      </c>
      <c r="B79" s="69" t="s">
        <v>64</v>
      </c>
      <c r="C79" s="75">
        <f>'MEM. DE CÁL. - final'!D334</f>
        <v>559.17969000000005</v>
      </c>
    </row>
    <row r="80" spans="1:3" x14ac:dyDescent="0.25">
      <c r="A80" s="245"/>
      <c r="B80" s="303" t="s">
        <v>28</v>
      </c>
      <c r="C80" s="304">
        <f>SUM(C77:C79)</f>
        <v>2235.303594</v>
      </c>
    </row>
    <row r="81" spans="1:7" x14ac:dyDescent="0.25">
      <c r="A81" s="245"/>
      <c r="B81" s="29"/>
      <c r="C81" s="16"/>
      <c r="D81" s="9"/>
    </row>
    <row r="82" spans="1:7" x14ac:dyDescent="0.25">
      <c r="A82" s="479" t="s">
        <v>31</v>
      </c>
      <c r="B82" s="395"/>
      <c r="C82" s="480"/>
    </row>
    <row r="83" spans="1:7" ht="31.5" x14ac:dyDescent="0.25">
      <c r="A83" s="305">
        <v>2</v>
      </c>
      <c r="B83" s="294" t="s">
        <v>68</v>
      </c>
      <c r="C83" s="72" t="s">
        <v>16</v>
      </c>
    </row>
    <row r="84" spans="1:7" ht="31.5" x14ac:dyDescent="0.25">
      <c r="A84" s="71" t="s">
        <v>35</v>
      </c>
      <c r="B84" s="69" t="s">
        <v>40</v>
      </c>
      <c r="C84" s="75">
        <f>'MEM. DE CÁL. - final'!B346</f>
        <v>527.14303199999995</v>
      </c>
    </row>
    <row r="85" spans="1:7" x14ac:dyDescent="0.25">
      <c r="A85" s="71" t="s">
        <v>50</v>
      </c>
      <c r="B85" s="69" t="s">
        <v>51</v>
      </c>
      <c r="C85" s="75">
        <f>'MEM. DE CÁL. - final'!C346</f>
        <v>999.32695200000001</v>
      </c>
    </row>
    <row r="86" spans="1:7" x14ac:dyDescent="0.25">
      <c r="A86" s="306" t="s">
        <v>63</v>
      </c>
      <c r="B86" s="69" t="s">
        <v>64</v>
      </c>
      <c r="C86" s="75">
        <f>'MEM. DE CÁL. - final'!D346</f>
        <v>559.17969000000005</v>
      </c>
    </row>
    <row r="87" spans="1:7" x14ac:dyDescent="0.25">
      <c r="A87" s="307"/>
      <c r="B87" s="308" t="s">
        <v>28</v>
      </c>
      <c r="C87" s="304">
        <f>SUM(C84:C86)</f>
        <v>2085.6496739999998</v>
      </c>
    </row>
    <row r="88" spans="1:7" x14ac:dyDescent="0.25">
      <c r="A88" s="228"/>
      <c r="B88" s="228"/>
      <c r="C88" s="276"/>
    </row>
    <row r="89" spans="1:7" x14ac:dyDescent="0.25">
      <c r="A89" s="487" t="s">
        <v>69</v>
      </c>
      <c r="B89" s="488"/>
      <c r="C89" s="489"/>
      <c r="G89" s="9"/>
    </row>
    <row r="90" spans="1:7" x14ac:dyDescent="0.25">
      <c r="A90" s="305">
        <v>3</v>
      </c>
      <c r="B90" s="294" t="s">
        <v>70</v>
      </c>
      <c r="C90" s="72" t="s">
        <v>16</v>
      </c>
    </row>
    <row r="91" spans="1:7" x14ac:dyDescent="0.25">
      <c r="A91" s="68" t="s">
        <v>17</v>
      </c>
      <c r="B91" s="69" t="s">
        <v>71</v>
      </c>
      <c r="C91" s="75">
        <f>'MEM. DE CÁL. - final'!B455</f>
        <v>10.750999999999999</v>
      </c>
    </row>
    <row r="92" spans="1:7" x14ac:dyDescent="0.25">
      <c r="A92" s="68" t="s">
        <v>18</v>
      </c>
      <c r="B92" s="69" t="s">
        <v>72</v>
      </c>
      <c r="C92" s="75">
        <f>'MEM. DE CÁL. - final'!C455</f>
        <v>0.86007999999999996</v>
      </c>
    </row>
    <row r="93" spans="1:7" ht="31.5" x14ac:dyDescent="0.25">
      <c r="A93" s="68" t="s">
        <v>19</v>
      </c>
      <c r="B93" s="69" t="s">
        <v>73</v>
      </c>
      <c r="C93" s="75">
        <f>'MEM. DE CÁL. - final'!D455</f>
        <v>0</v>
      </c>
    </row>
    <row r="94" spans="1:7" x14ac:dyDescent="0.25">
      <c r="A94" s="68" t="s">
        <v>20</v>
      </c>
      <c r="B94" s="69" t="s">
        <v>74</v>
      </c>
      <c r="C94" s="75">
        <f>'MEM. DE CÁL. - final'!E455</f>
        <v>50.17133333333333</v>
      </c>
    </row>
    <row r="95" spans="1:7" x14ac:dyDescent="0.25">
      <c r="A95" s="484" t="s">
        <v>29</v>
      </c>
      <c r="B95" s="485"/>
      <c r="C95" s="486"/>
    </row>
    <row r="96" spans="1:7" ht="31.5" x14ac:dyDescent="0.25">
      <c r="A96" s="68" t="s">
        <v>21</v>
      </c>
      <c r="B96" s="71" t="s">
        <v>75</v>
      </c>
      <c r="C96" s="295">
        <f>'MEM. DE CÁL. - final'!F455</f>
        <v>18.417896466666665</v>
      </c>
    </row>
    <row r="97" spans="1:3" x14ac:dyDescent="0.25">
      <c r="A97" s="484" t="s">
        <v>31</v>
      </c>
      <c r="B97" s="485"/>
      <c r="C97" s="486"/>
    </row>
    <row r="98" spans="1:3" ht="31.5" x14ac:dyDescent="0.25">
      <c r="A98" s="68" t="s">
        <v>21</v>
      </c>
      <c r="B98" s="71" t="s">
        <v>75</v>
      </c>
      <c r="C98" s="295">
        <f>'MEM. DE CÁL. - final'!G455</f>
        <v>15.507959133333335</v>
      </c>
    </row>
    <row r="99" spans="1:3" ht="31.5" x14ac:dyDescent="0.25">
      <c r="A99" s="68" t="s">
        <v>22</v>
      </c>
      <c r="B99" s="69" t="s">
        <v>76</v>
      </c>
      <c r="C99" s="75">
        <f>'MEM. DE CÁL. - final'!B465</f>
        <v>129.012</v>
      </c>
    </row>
    <row r="100" spans="1:3" x14ac:dyDescent="0.25">
      <c r="A100" s="228"/>
      <c r="B100" s="228"/>
      <c r="C100" s="276"/>
    </row>
    <row r="101" spans="1:3" x14ac:dyDescent="0.25">
      <c r="A101" s="479" t="s">
        <v>29</v>
      </c>
      <c r="B101" s="480"/>
      <c r="C101" s="276"/>
    </row>
    <row r="102" spans="1:3" x14ac:dyDescent="0.25">
      <c r="A102" s="296" t="s">
        <v>28</v>
      </c>
      <c r="B102" s="309">
        <f>SUM(C91:C94,C96,C99)</f>
        <v>209.21230980000001</v>
      </c>
      <c r="C102" s="276"/>
    </row>
    <row r="103" spans="1:3" x14ac:dyDescent="0.25">
      <c r="C103" s="276"/>
    </row>
    <row r="104" spans="1:3" x14ac:dyDescent="0.25">
      <c r="A104" s="479" t="s">
        <v>31</v>
      </c>
      <c r="B104" s="480"/>
      <c r="C104" s="276"/>
    </row>
    <row r="105" spans="1:3" x14ac:dyDescent="0.25">
      <c r="A105" s="296" t="s">
        <v>28</v>
      </c>
      <c r="B105" s="309">
        <f>SUM(C91:C94,C98,C99)</f>
        <v>206.30237246666667</v>
      </c>
      <c r="C105" s="276"/>
    </row>
    <row r="106" spans="1:3" x14ac:dyDescent="0.25">
      <c r="A106" s="228"/>
      <c r="B106" s="228"/>
      <c r="C106" s="276"/>
    </row>
    <row r="107" spans="1:3" x14ac:dyDescent="0.25">
      <c r="A107" s="487" t="s">
        <v>77</v>
      </c>
      <c r="B107" s="488"/>
      <c r="C107" s="489"/>
    </row>
    <row r="108" spans="1:3" x14ac:dyDescent="0.25">
      <c r="A108" s="487" t="s">
        <v>78</v>
      </c>
      <c r="B108" s="488"/>
      <c r="C108" s="489"/>
    </row>
    <row r="109" spans="1:3" x14ac:dyDescent="0.25">
      <c r="A109" s="294" t="s">
        <v>79</v>
      </c>
      <c r="B109" s="72" t="s">
        <v>80</v>
      </c>
      <c r="C109" s="72" t="s">
        <v>16</v>
      </c>
    </row>
    <row r="110" spans="1:3" x14ac:dyDescent="0.25">
      <c r="A110" s="71" t="s">
        <v>17</v>
      </c>
      <c r="B110" s="71" t="s">
        <v>81</v>
      </c>
      <c r="C110" s="68"/>
    </row>
    <row r="111" spans="1:3" x14ac:dyDescent="0.25">
      <c r="A111" s="71" t="s">
        <v>18</v>
      </c>
      <c r="B111" s="71" t="s">
        <v>82</v>
      </c>
      <c r="C111" s="75">
        <f>'MEM. DE CÁL. - final'!C486</f>
        <v>14.334666666666665</v>
      </c>
    </row>
    <row r="112" spans="1:3" x14ac:dyDescent="0.25">
      <c r="A112" s="71" t="s">
        <v>19</v>
      </c>
      <c r="B112" s="71" t="s">
        <v>83</v>
      </c>
      <c r="C112" s="75">
        <f>'MEM. DE CÁL. - final'!C501</f>
        <v>2.1501999999999997E-2</v>
      </c>
    </row>
    <row r="113" spans="1:3" x14ac:dyDescent="0.25">
      <c r="A113" s="71" t="s">
        <v>20</v>
      </c>
      <c r="B113" s="71" t="s">
        <v>84</v>
      </c>
      <c r="C113" s="75">
        <f>'MEM. DE CÁL. - final'!C516</f>
        <v>9.6758999999999984E-2</v>
      </c>
    </row>
    <row r="114" spans="1:3" x14ac:dyDescent="0.25">
      <c r="A114" s="71" t="s">
        <v>21</v>
      </c>
      <c r="B114" s="71" t="s">
        <v>85</v>
      </c>
      <c r="C114" s="75"/>
    </row>
    <row r="115" spans="1:3" x14ac:dyDescent="0.25">
      <c r="A115" s="71" t="s">
        <v>22</v>
      </c>
      <c r="B115" s="71" t="s">
        <v>86</v>
      </c>
      <c r="C115" s="75">
        <f>'MEM. DE CÁL. - final'!C534</f>
        <v>0.25444033333333332</v>
      </c>
    </row>
    <row r="116" spans="1:3" x14ac:dyDescent="0.25">
      <c r="A116" s="484" t="s">
        <v>29</v>
      </c>
      <c r="B116" s="485"/>
      <c r="C116" s="486"/>
    </row>
    <row r="117" spans="1:3" ht="31.5" x14ac:dyDescent="0.25">
      <c r="A117" s="71" t="s">
        <v>30</v>
      </c>
      <c r="B117" s="71" t="s">
        <v>87</v>
      </c>
      <c r="C117" s="75">
        <f>'MEM. DE CÁL. - final'!C548</f>
        <v>5.3990747927999996</v>
      </c>
    </row>
    <row r="118" spans="1:3" x14ac:dyDescent="0.25">
      <c r="A118" s="484" t="s">
        <v>31</v>
      </c>
      <c r="B118" s="485"/>
      <c r="C118" s="486"/>
    </row>
    <row r="119" spans="1:3" ht="31.5" x14ac:dyDescent="0.25">
      <c r="A119" s="71" t="s">
        <v>30</v>
      </c>
      <c r="B119" s="71" t="s">
        <v>87</v>
      </c>
      <c r="C119" s="75">
        <f>'MEM. DE CÁL. - final'!C562</f>
        <v>4.5460474488000004</v>
      </c>
    </row>
    <row r="120" spans="1:3" x14ac:dyDescent="0.25">
      <c r="A120" s="228"/>
      <c r="B120" s="228"/>
      <c r="C120" s="276"/>
    </row>
    <row r="121" spans="1:3" x14ac:dyDescent="0.25">
      <c r="A121" s="479" t="s">
        <v>29</v>
      </c>
      <c r="B121" s="480"/>
      <c r="C121" s="276"/>
    </row>
    <row r="122" spans="1:3" x14ac:dyDescent="0.25">
      <c r="A122" s="294" t="s">
        <v>28</v>
      </c>
      <c r="B122" s="310">
        <f>SUM(C110:C115,C117)</f>
        <v>20.106442792799999</v>
      </c>
      <c r="C122" s="276"/>
    </row>
    <row r="123" spans="1:3" x14ac:dyDescent="0.25">
      <c r="A123" s="228"/>
      <c r="B123" s="228"/>
      <c r="C123" s="276"/>
    </row>
    <row r="124" spans="1:3" x14ac:dyDescent="0.25">
      <c r="A124" s="479" t="s">
        <v>31</v>
      </c>
      <c r="B124" s="480"/>
      <c r="C124" s="276"/>
    </row>
    <row r="125" spans="1:3" x14ac:dyDescent="0.25">
      <c r="A125" s="294" t="s">
        <v>28</v>
      </c>
      <c r="B125" s="310">
        <f>SUM(C110:C115,C119)</f>
        <v>19.253415448799998</v>
      </c>
      <c r="C125" s="276"/>
    </row>
    <row r="126" spans="1:3" x14ac:dyDescent="0.25">
      <c r="A126" s="228"/>
      <c r="B126" s="228"/>
      <c r="C126" s="276"/>
    </row>
    <row r="127" spans="1:3" x14ac:dyDescent="0.25">
      <c r="A127" s="487" t="s">
        <v>88</v>
      </c>
      <c r="B127" s="488"/>
      <c r="C127" s="489"/>
    </row>
    <row r="128" spans="1:3" ht="31.5" x14ac:dyDescent="0.25">
      <c r="A128" s="294" t="s">
        <v>90</v>
      </c>
      <c r="B128" s="72" t="s">
        <v>91</v>
      </c>
      <c r="C128" s="72" t="s">
        <v>16</v>
      </c>
    </row>
    <row r="129" spans="1:3" ht="31.5" x14ac:dyDescent="0.25">
      <c r="A129" s="71" t="s">
        <v>17</v>
      </c>
      <c r="B129" s="71" t="s">
        <v>89</v>
      </c>
      <c r="C129" s="75">
        <f>'MEM. DE CÁL. - final'!D578</f>
        <v>0</v>
      </c>
    </row>
    <row r="130" spans="1:3" x14ac:dyDescent="0.25">
      <c r="A130" s="484" t="s">
        <v>29</v>
      </c>
      <c r="B130" s="485"/>
      <c r="C130" s="486"/>
    </row>
    <row r="131" spans="1:3" ht="47.25" x14ac:dyDescent="0.25">
      <c r="A131" s="71" t="s">
        <v>18</v>
      </c>
      <c r="B131" s="71" t="s">
        <v>111</v>
      </c>
      <c r="C131" s="75">
        <f>'MEM. DE CÁL. - final'!C592</f>
        <v>0</v>
      </c>
    </row>
    <row r="132" spans="1:3" ht="31.5" x14ac:dyDescent="0.25">
      <c r="A132" s="71" t="s">
        <v>19</v>
      </c>
      <c r="B132" s="71" t="s">
        <v>93</v>
      </c>
      <c r="C132" s="75">
        <f>'MEM. DE CÁL. - final'!D620</f>
        <v>0</v>
      </c>
    </row>
    <row r="133" spans="1:3" x14ac:dyDescent="0.25">
      <c r="A133" s="484" t="s">
        <v>31</v>
      </c>
      <c r="B133" s="485"/>
      <c r="C133" s="486"/>
    </row>
    <row r="134" spans="1:3" ht="47.25" x14ac:dyDescent="0.25">
      <c r="A134" s="71" t="s">
        <v>18</v>
      </c>
      <c r="B134" s="71" t="s">
        <v>92</v>
      </c>
      <c r="C134" s="75">
        <f>'MEM. DE CÁL. - final'!C606</f>
        <v>0</v>
      </c>
    </row>
    <row r="135" spans="1:3" ht="31.5" x14ac:dyDescent="0.25">
      <c r="A135" s="71" t="s">
        <v>19</v>
      </c>
      <c r="B135" s="71" t="s">
        <v>93</v>
      </c>
      <c r="C135" s="75">
        <f>'MEM. DE CÁL. - final'!D634</f>
        <v>0</v>
      </c>
    </row>
    <row r="136" spans="1:3" x14ac:dyDescent="0.25">
      <c r="A136" s="311"/>
      <c r="B136" s="312"/>
      <c r="C136" s="313"/>
    </row>
    <row r="137" spans="1:3" x14ac:dyDescent="0.25">
      <c r="A137" s="71" t="s">
        <v>20</v>
      </c>
      <c r="B137" s="71" t="s">
        <v>94</v>
      </c>
      <c r="C137" s="68"/>
    </row>
    <row r="138" spans="1:3" x14ac:dyDescent="0.25">
      <c r="A138" s="228"/>
      <c r="B138" s="228"/>
      <c r="C138" s="276"/>
    </row>
    <row r="139" spans="1:3" x14ac:dyDescent="0.25">
      <c r="A139" s="479" t="s">
        <v>29</v>
      </c>
      <c r="B139" s="480"/>
      <c r="C139" s="276"/>
    </row>
    <row r="140" spans="1:3" x14ac:dyDescent="0.25">
      <c r="A140" s="294" t="s">
        <v>28</v>
      </c>
      <c r="B140" s="310">
        <f>SUM(C129,C131:C132)</f>
        <v>0</v>
      </c>
      <c r="C140" s="276"/>
    </row>
    <row r="141" spans="1:3" x14ac:dyDescent="0.25">
      <c r="A141" s="228"/>
      <c r="B141" s="228"/>
      <c r="C141" s="276"/>
    </row>
    <row r="142" spans="1:3" x14ac:dyDescent="0.25">
      <c r="A142" s="479" t="s">
        <v>31</v>
      </c>
      <c r="B142" s="480"/>
      <c r="C142" s="276"/>
    </row>
    <row r="143" spans="1:3" x14ac:dyDescent="0.25">
      <c r="A143" s="294" t="s">
        <v>28</v>
      </c>
      <c r="B143" s="310">
        <f>SUM(C129,C134:C135)</f>
        <v>0</v>
      </c>
      <c r="C143" s="276"/>
    </row>
    <row r="144" spans="1:3" x14ac:dyDescent="0.25">
      <c r="A144" s="228"/>
      <c r="B144" s="228"/>
      <c r="C144" s="276"/>
    </row>
    <row r="145" spans="1:3" x14ac:dyDescent="0.25">
      <c r="A145" s="487" t="s">
        <v>231</v>
      </c>
      <c r="B145" s="488"/>
      <c r="C145" s="489"/>
    </row>
    <row r="146" spans="1:3" x14ac:dyDescent="0.25">
      <c r="A146" s="294" t="s">
        <v>96</v>
      </c>
      <c r="B146" s="72" t="s">
        <v>97</v>
      </c>
      <c r="C146" s="72" t="s">
        <v>16</v>
      </c>
    </row>
    <row r="147" spans="1:3" x14ac:dyDescent="0.25">
      <c r="A147" s="71" t="s">
        <v>17</v>
      </c>
      <c r="B147" s="71" t="s">
        <v>98</v>
      </c>
      <c r="C147" s="68"/>
    </row>
    <row r="148" spans="1:3" ht="31.5" x14ac:dyDescent="0.25">
      <c r="A148" s="71" t="s">
        <v>18</v>
      </c>
      <c r="B148" s="71" t="s">
        <v>99</v>
      </c>
      <c r="C148" s="68"/>
    </row>
    <row r="149" spans="1:3" x14ac:dyDescent="0.25">
      <c r="A149" s="228"/>
      <c r="B149" s="294" t="s">
        <v>101</v>
      </c>
      <c r="C149" s="298">
        <f>SUM(C147:C148)</f>
        <v>0</v>
      </c>
    </row>
    <row r="150" spans="1:3" x14ac:dyDescent="0.25">
      <c r="A150" s="228"/>
      <c r="B150" s="228"/>
      <c r="C150" s="276"/>
    </row>
    <row r="151" spans="1:3" x14ac:dyDescent="0.25">
      <c r="A151" s="487" t="s">
        <v>95</v>
      </c>
      <c r="B151" s="488"/>
      <c r="C151" s="489"/>
    </row>
    <row r="152" spans="1:3" x14ac:dyDescent="0.25">
      <c r="A152" s="479" t="s">
        <v>29</v>
      </c>
      <c r="B152" s="395"/>
      <c r="C152" s="480"/>
    </row>
    <row r="153" spans="1:3" x14ac:dyDescent="0.25">
      <c r="A153" s="294">
        <v>4</v>
      </c>
      <c r="B153" s="294" t="s">
        <v>100</v>
      </c>
      <c r="C153" s="72" t="s">
        <v>16</v>
      </c>
    </row>
    <row r="154" spans="1:3" x14ac:dyDescent="0.25">
      <c r="A154" s="71" t="s">
        <v>79</v>
      </c>
      <c r="B154" s="69" t="str">
        <f>B109</f>
        <v>SUBSTITUTO NAS AUSÊNCIAS LEGAIS</v>
      </c>
      <c r="C154" s="75">
        <f>B122</f>
        <v>20.106442792799999</v>
      </c>
    </row>
    <row r="155" spans="1:3" ht="31.5" x14ac:dyDescent="0.25">
      <c r="A155" s="71" t="s">
        <v>90</v>
      </c>
      <c r="B155" s="69" t="str">
        <f>B128</f>
        <v>SUBSTITUTO NA COBERTURA DE AFASTAMENTO MATERNIDADE ( REFERÊNCIA: 120 DIAS )</v>
      </c>
      <c r="C155" s="75">
        <f>B140</f>
        <v>0</v>
      </c>
    </row>
    <row r="156" spans="1:3" x14ac:dyDescent="0.25">
      <c r="A156" s="71" t="s">
        <v>96</v>
      </c>
      <c r="B156" s="69" t="str">
        <f>B146</f>
        <v>SUBSTITUTO NA INTRAJORNADA</v>
      </c>
      <c r="C156" s="75">
        <f>C149</f>
        <v>0</v>
      </c>
    </row>
    <row r="157" spans="1:3" x14ac:dyDescent="0.25">
      <c r="A157" s="228"/>
      <c r="B157" s="303" t="s">
        <v>28</v>
      </c>
      <c r="C157" s="304">
        <f>SUM(C154:C156)</f>
        <v>20.106442792799999</v>
      </c>
    </row>
    <row r="158" spans="1:3" x14ac:dyDescent="0.25">
      <c r="A158" s="228"/>
      <c r="B158" s="228"/>
      <c r="C158" s="276"/>
    </row>
    <row r="159" spans="1:3" x14ac:dyDescent="0.25">
      <c r="A159" s="479" t="s">
        <v>31</v>
      </c>
      <c r="B159" s="395"/>
      <c r="C159" s="480"/>
    </row>
    <row r="160" spans="1:3" x14ac:dyDescent="0.25">
      <c r="A160" s="305">
        <v>4</v>
      </c>
      <c r="B160" s="294" t="s">
        <v>100</v>
      </c>
      <c r="C160" s="72" t="s">
        <v>16</v>
      </c>
    </row>
    <row r="161" spans="1:3" x14ac:dyDescent="0.25">
      <c r="A161" s="71" t="s">
        <v>79</v>
      </c>
      <c r="B161" s="69" t="str">
        <f>B109</f>
        <v>SUBSTITUTO NAS AUSÊNCIAS LEGAIS</v>
      </c>
      <c r="C161" s="75">
        <f>B125</f>
        <v>19.253415448799998</v>
      </c>
    </row>
    <row r="162" spans="1:3" ht="31.5" x14ac:dyDescent="0.25">
      <c r="A162" s="71" t="s">
        <v>90</v>
      </c>
      <c r="B162" s="69" t="str">
        <f>B128</f>
        <v>SUBSTITUTO NA COBERTURA DE AFASTAMENTO MATERNIDADE ( REFERÊNCIA: 120 DIAS )</v>
      </c>
      <c r="C162" s="75">
        <f>B143</f>
        <v>0</v>
      </c>
    </row>
    <row r="163" spans="1:3" x14ac:dyDescent="0.25">
      <c r="A163" s="71" t="s">
        <v>96</v>
      </c>
      <c r="B163" s="69" t="str">
        <f>B146</f>
        <v>SUBSTITUTO NA INTRAJORNADA</v>
      </c>
      <c r="C163" s="75">
        <f>C149</f>
        <v>0</v>
      </c>
    </row>
    <row r="164" spans="1:3" x14ac:dyDescent="0.25">
      <c r="A164" s="228"/>
      <c r="B164" s="303" t="s">
        <v>28</v>
      </c>
      <c r="C164" s="304">
        <f>SUM(C161:C163)</f>
        <v>19.253415448799998</v>
      </c>
    </row>
    <row r="165" spans="1:3" x14ac:dyDescent="0.25">
      <c r="A165" s="228"/>
      <c r="B165" s="228"/>
      <c r="C165" s="276"/>
    </row>
    <row r="166" spans="1:3" x14ac:dyDescent="0.25">
      <c r="A166" s="487" t="s">
        <v>102</v>
      </c>
      <c r="B166" s="488"/>
      <c r="C166" s="489"/>
    </row>
    <row r="167" spans="1:3" x14ac:dyDescent="0.25">
      <c r="A167" s="294">
        <v>5</v>
      </c>
      <c r="B167" s="72" t="s">
        <v>103</v>
      </c>
      <c r="C167" s="72" t="s">
        <v>16</v>
      </c>
    </row>
    <row r="168" spans="1:3" x14ac:dyDescent="0.25">
      <c r="A168" s="324" t="s">
        <v>17</v>
      </c>
      <c r="B168" s="324" t="s">
        <v>531</v>
      </c>
      <c r="C168" s="75">
        <f>'MEM. DE CÁL. - final'!B741</f>
        <v>173.63</v>
      </c>
    </row>
    <row r="169" spans="1:3" x14ac:dyDescent="0.25">
      <c r="A169" s="324" t="s">
        <v>532</v>
      </c>
      <c r="B169" s="324" t="s">
        <v>328</v>
      </c>
      <c r="C169" s="75" t="str">
        <f>'MEM. DE CÁL. - final'!C741</f>
        <v>**</v>
      </c>
    </row>
    <row r="170" spans="1:3" s="318" customFormat="1" x14ac:dyDescent="0.25">
      <c r="A170" s="324" t="s">
        <v>533</v>
      </c>
      <c r="B170" s="324" t="s">
        <v>328</v>
      </c>
      <c r="C170" s="328">
        <f>'MEM. DE CÁL. - final'!D741</f>
        <v>149.16416666666666</v>
      </c>
    </row>
    <row r="171" spans="1:3" x14ac:dyDescent="0.25">
      <c r="A171" s="324" t="s">
        <v>19</v>
      </c>
      <c r="B171" s="324" t="s">
        <v>530</v>
      </c>
      <c r="C171" s="75">
        <f>'MEM. DE CÁL. - final'!E741</f>
        <v>14.165654761904761</v>
      </c>
    </row>
    <row r="172" spans="1:3" x14ac:dyDescent="0.25">
      <c r="A172" s="228"/>
      <c r="B172" s="296" t="s">
        <v>28</v>
      </c>
      <c r="C172" s="314">
        <f>SUM(C168:C171)</f>
        <v>336.95982142857144</v>
      </c>
    </row>
    <row r="173" spans="1:3" x14ac:dyDescent="0.25">
      <c r="A173" s="228"/>
      <c r="B173" s="228"/>
      <c r="C173" s="276"/>
    </row>
    <row r="174" spans="1:3" x14ac:dyDescent="0.25">
      <c r="A174" s="487" t="s">
        <v>104</v>
      </c>
      <c r="B174" s="488"/>
      <c r="C174" s="489"/>
    </row>
    <row r="175" spans="1:3" x14ac:dyDescent="0.25">
      <c r="A175" s="294">
        <v>6</v>
      </c>
      <c r="B175" s="72" t="s">
        <v>105</v>
      </c>
      <c r="C175" s="72" t="s">
        <v>16</v>
      </c>
    </row>
    <row r="176" spans="1:3" x14ac:dyDescent="0.25">
      <c r="A176" s="484" t="s">
        <v>106</v>
      </c>
      <c r="B176" s="485"/>
      <c r="C176" s="486"/>
    </row>
    <row r="177" spans="1:3" x14ac:dyDescent="0.25">
      <c r="A177" s="71" t="s">
        <v>17</v>
      </c>
      <c r="B177" s="71" t="s">
        <v>107</v>
      </c>
      <c r="C177" s="75">
        <f>'MEM. DE CÁL. - final'!B757</f>
        <v>376.72755176149604</v>
      </c>
    </row>
    <row r="178" spans="1:3" x14ac:dyDescent="0.25">
      <c r="A178" s="71" t="s">
        <v>18</v>
      </c>
      <c r="B178" s="71" t="s">
        <v>108</v>
      </c>
      <c r="C178" s="75">
        <f>'MEM. DE CÁL. - final'!B771</f>
        <v>575.85497197828681</v>
      </c>
    </row>
    <row r="179" spans="1:3" x14ac:dyDescent="0.25">
      <c r="A179" s="71" t="s">
        <v>19</v>
      </c>
      <c r="B179" s="71" t="s">
        <v>109</v>
      </c>
      <c r="C179" s="75">
        <f>'MEM. DE CÁL. - final'!F796</f>
        <v>1052.6561732664311</v>
      </c>
    </row>
    <row r="180" spans="1:3" x14ac:dyDescent="0.25">
      <c r="A180" s="228"/>
      <c r="B180" s="296" t="s">
        <v>28</v>
      </c>
      <c r="C180" s="314">
        <f>SUM(C177:C179)</f>
        <v>2005.2386970062139</v>
      </c>
    </row>
    <row r="181" spans="1:3" x14ac:dyDescent="0.25">
      <c r="A181" s="228"/>
      <c r="B181" s="228"/>
      <c r="C181" s="276"/>
    </row>
    <row r="182" spans="1:3" x14ac:dyDescent="0.25">
      <c r="A182" s="484" t="s">
        <v>110</v>
      </c>
      <c r="B182" s="485"/>
      <c r="C182" s="486"/>
    </row>
    <row r="183" spans="1:3" x14ac:dyDescent="0.25">
      <c r="A183" s="71" t="s">
        <v>17</v>
      </c>
      <c r="B183" s="71" t="s">
        <v>107</v>
      </c>
      <c r="C183" s="75">
        <f>'MEM. DE CÁL. - final'!B811</f>
        <v>376.72755176149604</v>
      </c>
    </row>
    <row r="184" spans="1:3" x14ac:dyDescent="0.25">
      <c r="A184" s="71" t="s">
        <v>18</v>
      </c>
      <c r="B184" s="71" t="s">
        <v>108</v>
      </c>
      <c r="C184" s="75">
        <f>'MEM. DE CÁL. - final'!B825</f>
        <v>575.85497197828681</v>
      </c>
    </row>
    <row r="185" spans="1:3" x14ac:dyDescent="0.25">
      <c r="A185" s="71" t="s">
        <v>19</v>
      </c>
      <c r="B185" s="71" t="s">
        <v>109</v>
      </c>
      <c r="C185" s="75">
        <f>'MEM. DE CÁL. - final'!F850</f>
        <v>599.80953019960589</v>
      </c>
    </row>
    <row r="186" spans="1:3" x14ac:dyDescent="0.25">
      <c r="A186" s="228"/>
      <c r="B186" s="296" t="s">
        <v>28</v>
      </c>
      <c r="C186" s="314">
        <f>SUM(C183:C185)</f>
        <v>1552.3920539393887</v>
      </c>
    </row>
    <row r="187" spans="1:3" x14ac:dyDescent="0.25">
      <c r="A187" s="228"/>
      <c r="B187" s="228"/>
      <c r="C187" s="276"/>
    </row>
    <row r="188" spans="1:3" x14ac:dyDescent="0.25">
      <c r="A188" s="484" t="s">
        <v>31</v>
      </c>
      <c r="B188" s="485"/>
      <c r="C188" s="486"/>
    </row>
    <row r="189" spans="1:3" x14ac:dyDescent="0.25">
      <c r="A189" s="71" t="s">
        <v>17</v>
      </c>
      <c r="B189" s="71" t="s">
        <v>107</v>
      </c>
      <c r="C189" s="75">
        <f>'MEM. DE CÁL. - final'!B865</f>
        <v>365.98836983408273</v>
      </c>
    </row>
    <row r="190" spans="1:3" x14ac:dyDescent="0.25">
      <c r="A190" s="71" t="s">
        <v>18</v>
      </c>
      <c r="B190" s="71" t="s">
        <v>108</v>
      </c>
      <c r="C190" s="75">
        <f>'MEM. DE CÁL. - final'!B879</f>
        <v>559.43936531781208</v>
      </c>
    </row>
    <row r="191" spans="1:3" x14ac:dyDescent="0.25">
      <c r="A191" s="71" t="s">
        <v>19</v>
      </c>
      <c r="B191" s="71" t="s">
        <v>109</v>
      </c>
      <c r="C191" s="75">
        <f>'MEM. DE CÁL. - final'!F904</f>
        <v>497.52130326793753</v>
      </c>
    </row>
    <row r="192" spans="1:3" x14ac:dyDescent="0.25">
      <c r="A192" s="228"/>
      <c r="B192" s="296" t="s">
        <v>28</v>
      </c>
      <c r="C192" s="314">
        <f>SUM(C189:C191)</f>
        <v>1422.9490384198323</v>
      </c>
    </row>
    <row r="194" spans="2:3" x14ac:dyDescent="0.25">
      <c r="B194" s="487" t="s">
        <v>526</v>
      </c>
      <c r="C194" s="489"/>
    </row>
    <row r="195" spans="2:3" x14ac:dyDescent="0.25">
      <c r="B195" s="315" t="s">
        <v>275</v>
      </c>
      <c r="C195" s="162">
        <f>'MEM. DE CÁL. - final'!C954</f>
        <v>7387.0608650275863</v>
      </c>
    </row>
    <row r="196" spans="2:3" x14ac:dyDescent="0.25">
      <c r="B196" s="315" t="s">
        <v>274</v>
      </c>
      <c r="C196" s="162">
        <f>'MEM. DE CÁL. - final'!D954</f>
        <v>6934.2142219607604</v>
      </c>
    </row>
    <row r="197" spans="2:3" x14ac:dyDescent="0.25">
      <c r="B197" s="315" t="s">
        <v>235</v>
      </c>
      <c r="C197" s="162">
        <f>'MEM. DE CÁL. - final'!E954</f>
        <v>6651.3543217638708</v>
      </c>
    </row>
  </sheetData>
  <mergeCells count="43">
    <mergeCell ref="A40:C40"/>
    <mergeCell ref="A1:C2"/>
    <mergeCell ref="A4:C4"/>
    <mergeCell ref="A8:C8"/>
    <mergeCell ref="A9:C9"/>
    <mergeCell ref="A10:C10"/>
    <mergeCell ref="A17:C17"/>
    <mergeCell ref="A26:C26"/>
    <mergeCell ref="A28:C28"/>
    <mergeCell ref="A31:C31"/>
    <mergeCell ref="A32:C32"/>
    <mergeCell ref="A39:C39"/>
    <mergeCell ref="A108:C108"/>
    <mergeCell ref="A52:C52"/>
    <mergeCell ref="A64:C64"/>
    <mergeCell ref="A74:C74"/>
    <mergeCell ref="A75:C75"/>
    <mergeCell ref="A82:C82"/>
    <mergeCell ref="A89:C89"/>
    <mergeCell ref="A95:C95"/>
    <mergeCell ref="A97:C97"/>
    <mergeCell ref="A101:B101"/>
    <mergeCell ref="A104:B104"/>
    <mergeCell ref="A107:C107"/>
    <mergeCell ref="A152:C152"/>
    <mergeCell ref="A116:C116"/>
    <mergeCell ref="A118:C118"/>
    <mergeCell ref="A121:B121"/>
    <mergeCell ref="A124:B124"/>
    <mergeCell ref="A127:C127"/>
    <mergeCell ref="A130:C130"/>
    <mergeCell ref="A133:C133"/>
    <mergeCell ref="A139:B139"/>
    <mergeCell ref="A142:B142"/>
    <mergeCell ref="A145:C145"/>
    <mergeCell ref="A151:C151"/>
    <mergeCell ref="B194:C194"/>
    <mergeCell ref="A159:C159"/>
    <mergeCell ref="A166:C166"/>
    <mergeCell ref="A174:C174"/>
    <mergeCell ref="A176:C176"/>
    <mergeCell ref="A182:C182"/>
    <mergeCell ref="A188:C188"/>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vt:i4>
      </vt:variant>
    </vt:vector>
  </HeadingPairs>
  <TitlesOfParts>
    <vt:vector size="14" baseType="lpstr">
      <vt:lpstr>MEM. DE CÁL. - final</vt:lpstr>
      <vt:lpstr>Servente prático</vt:lpstr>
      <vt:lpstr>Carpinteiro </vt:lpstr>
      <vt:lpstr>Eletricista</vt:lpstr>
      <vt:lpstr>Encanador</vt:lpstr>
      <vt:lpstr>Pedreiro</vt:lpstr>
      <vt:lpstr>Pintor</vt:lpstr>
      <vt:lpstr>Cabo de turma</vt:lpstr>
      <vt:lpstr>Encarregado</vt:lpstr>
      <vt:lpstr>ANEXO XI - RESUMO VALOR GLOBAL</vt:lpstr>
      <vt:lpstr>PLAN. AUXILIAR</vt:lpstr>
      <vt:lpstr>UNIFORMES</vt:lpstr>
      <vt:lpstr>EPIS</vt:lpstr>
      <vt:lpstr>'ANEXO XI - RESUMO VALOR GLOBAL'!Area_de_impressao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Akin Ahuna Barreto de Carvalho Conceição</dc:creator>
  <cp:lastModifiedBy>Vanderlan Almeida Fontes</cp:lastModifiedBy>
  <cp:lastPrinted>2018-12-11T18:38:54Z</cp:lastPrinted>
  <dcterms:created xsi:type="dcterms:W3CDTF">2018-12-04T17:51:08Z</dcterms:created>
  <dcterms:modified xsi:type="dcterms:W3CDTF">2019-02-08T14:41:44Z</dcterms:modified>
</cp:coreProperties>
</file>