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ulia\Desktop\PROAD 1611\"/>
    </mc:Choice>
  </mc:AlternateContent>
  <xr:revisionPtr revIDLastSave="0" documentId="8_{2D663DB5-B22D-4244-A566-766736F744B8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- LP - Bombeiro" sheetId="2" r:id="rId1"/>
    <sheet name="Anexos B-C-D-E" sheetId="1" r:id="rId2"/>
  </sheets>
  <definedNames>
    <definedName name="_xlnm.Print_Area" localSheetId="1">'Anexos B-C-D-E'!$A$1:$J$91</definedName>
    <definedName name="_xlnm.Print_Area" localSheetId="0">'Planilha - LP - Bombeiro'!$A$1:$H$210</definedName>
    <definedName name="Print_Area_0" localSheetId="1">'Anexos B-C-D-E'!$A$1:$H$77</definedName>
    <definedName name="Print_Area_0" localSheetId="0">'Planilha - LP - Bombeiro'!$A$1:$H$204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0" i="1" l="1"/>
  <c r="C10" i="1"/>
  <c r="D10" i="1"/>
  <c r="E10" i="1"/>
  <c r="F10" i="1"/>
  <c r="G10" i="1"/>
  <c r="B10" i="1"/>
  <c r="G192" i="2"/>
  <c r="H15" i="2"/>
  <c r="H10" i="1" s="1"/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33" i="1"/>
  <c r="D196" i="2" l="1"/>
  <c r="F196" i="2" s="1"/>
  <c r="C196" i="2"/>
  <c r="D195" i="2"/>
  <c r="F195" i="2" s="1"/>
  <c r="C195" i="2"/>
  <c r="D194" i="2"/>
  <c r="F194" i="2" s="1"/>
  <c r="C194" i="2"/>
  <c r="D193" i="2"/>
  <c r="F193" i="2" s="1"/>
  <c r="C193" i="2"/>
  <c r="G191" i="2"/>
  <c r="D191" i="2"/>
  <c r="F191" i="2" s="1"/>
  <c r="C191" i="2"/>
  <c r="G173" i="2"/>
  <c r="G168" i="2"/>
  <c r="H140" i="2"/>
  <c r="H148" i="2" s="1"/>
  <c r="H80" i="2"/>
  <c r="G72" i="2"/>
  <c r="H39" i="2"/>
  <c r="H37" i="2"/>
  <c r="H53" i="2" s="1"/>
  <c r="H62" i="2" s="1"/>
  <c r="H77" i="2" s="1"/>
  <c r="H92" i="2" s="1"/>
  <c r="H102" i="2" s="1"/>
  <c r="H117" i="2" s="1"/>
  <c r="H137" i="2" s="1"/>
  <c r="H145" i="2" s="1"/>
  <c r="H153" i="2" s="1"/>
  <c r="H163" i="2" s="1"/>
  <c r="H177" i="2" s="1"/>
  <c r="C192" i="2" s="1"/>
  <c r="E88" i="1"/>
  <c r="E87" i="1"/>
  <c r="E89" i="1" s="1"/>
  <c r="I80" i="1" s="1"/>
  <c r="J80" i="1" s="1"/>
  <c r="J81" i="1" s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4" i="1"/>
  <c r="J23" i="1"/>
  <c r="J22" i="1"/>
  <c r="J21" i="1"/>
  <c r="J20" i="1"/>
  <c r="J19" i="1"/>
  <c r="J18" i="1"/>
  <c r="B4" i="1"/>
  <c r="B3" i="1"/>
  <c r="E2" i="1"/>
  <c r="D2" i="1"/>
  <c r="B2" i="1"/>
  <c r="B1" i="1"/>
  <c r="J72" i="1" l="1"/>
  <c r="J73" i="1" s="1"/>
  <c r="J74" i="1" s="1"/>
  <c r="H191" i="2"/>
  <c r="H79" i="2"/>
  <c r="H87" i="2" s="1"/>
  <c r="H96" i="2" s="1"/>
  <c r="H40" i="2"/>
  <c r="H46" i="2" s="1"/>
  <c r="J25" i="1"/>
  <c r="J26" i="1" s="1"/>
  <c r="H155" i="2" s="1"/>
  <c r="H157" i="2"/>
  <c r="H156" i="2" l="1"/>
  <c r="H159" i="2" s="1"/>
  <c r="H183" i="2" s="1"/>
  <c r="H121" i="2"/>
  <c r="H122" i="2"/>
  <c r="H123" i="2"/>
  <c r="H124" i="2"/>
  <c r="H56" i="2"/>
  <c r="H104" i="2"/>
  <c r="H105" i="2" s="1"/>
  <c r="H127" i="2"/>
  <c r="H120" i="2"/>
  <c r="H55" i="2"/>
  <c r="H129" i="2"/>
  <c r="H107" i="2"/>
  <c r="H108" i="2" s="1"/>
  <c r="H128" i="2"/>
  <c r="H179" i="2"/>
  <c r="H125" i="2"/>
  <c r="H130" i="2"/>
  <c r="H109" i="2"/>
  <c r="H126" i="2"/>
  <c r="H57" i="2" l="1"/>
  <c r="H94" i="2" s="1"/>
  <c r="H131" i="2"/>
  <c r="H132" i="2" s="1"/>
  <c r="H147" i="2" s="1"/>
  <c r="H149" i="2" s="1"/>
  <c r="H182" i="2" s="1"/>
  <c r="H110" i="2"/>
  <c r="H181" i="2" s="1"/>
  <c r="H64" i="2" l="1"/>
  <c r="H70" i="2"/>
  <c r="H65" i="2"/>
  <c r="H66" i="2"/>
  <c r="H68" i="2"/>
  <c r="H71" i="2"/>
  <c r="H67" i="2"/>
  <c r="H69" i="2"/>
  <c r="H72" i="2" l="1"/>
  <c r="H95" i="2" s="1"/>
  <c r="H97" i="2" s="1"/>
  <c r="H180" i="2" s="1"/>
  <c r="H184" i="2" s="1"/>
  <c r="H165" i="2" l="1"/>
  <c r="H166" i="2" s="1"/>
  <c r="H168" i="2" l="1"/>
  <c r="H170" i="2" s="1"/>
  <c r="H172" i="2"/>
  <c r="H169" i="2" l="1"/>
  <c r="H171" i="2"/>
  <c r="H173" i="2" l="1"/>
  <c r="H185" i="2" s="1"/>
  <c r="H186" i="2" s="1"/>
  <c r="M183" i="2" s="1"/>
  <c r="D192" i="2"/>
  <c r="F192" i="2" s="1"/>
  <c r="H192" i="2" s="1"/>
  <c r="H209" i="2" s="1"/>
  <c r="H210" i="2" s="1"/>
  <c r="M179" i="2"/>
  <c r="M182" i="2"/>
  <c r="M181" i="2"/>
  <c r="M180" i="2" l="1"/>
  <c r="M184" i="2"/>
  <c r="M185" i="2"/>
  <c r="H187" i="2"/>
  <c r="M186" i="2" l="1"/>
</calcChain>
</file>

<file path=xl/sharedStrings.xml><?xml version="1.0" encoding="utf-8"?>
<sst xmlns="http://schemas.openxmlformats.org/spreadsheetml/2006/main" count="415" uniqueCount="257">
  <si>
    <t>PLANILHA DE CUSTOS E FORMAÇÃO DE PREÇOS</t>
  </si>
  <si>
    <t>Detalhamento dos insumos do módulo 5</t>
  </si>
  <si>
    <t>IDENTIFICAÇÃO DO SERVIÇO</t>
  </si>
  <si>
    <t>Tipo de Serviço</t>
  </si>
  <si>
    <t>Unidade de Medida</t>
  </si>
  <si>
    <t>Posto de serviço</t>
  </si>
  <si>
    <t>Anexo B</t>
  </si>
  <si>
    <t>Uniforme Brigada de Incêndio</t>
  </si>
  <si>
    <t>Descrição</t>
  </si>
  <si>
    <t>Quantidade</t>
  </si>
  <si>
    <t>Qtde. Trocas /utilizadas por ano</t>
  </si>
  <si>
    <t>Valor Unitário (R$)</t>
  </si>
  <si>
    <t>Valor Anual (R$)</t>
  </si>
  <si>
    <t>a</t>
  </si>
  <si>
    <t>b</t>
  </si>
  <si>
    <t>c</t>
  </si>
  <si>
    <t>d = a x b x c</t>
  </si>
  <si>
    <t>A</t>
  </si>
  <si>
    <t>Gandola - Tecido “Rip-Stop” padrão estipulado pelo Corpo de Bombeiros (unidade)</t>
  </si>
  <si>
    <t>B</t>
  </si>
  <si>
    <t>Calça - Tecido “Rip-Stop” padrão estipulado pelo Corpo de Bombeiros (unidade)</t>
  </si>
  <si>
    <t>C</t>
  </si>
  <si>
    <t>Cinto - Confeccionado em poliéster, com fivela e ponteira prata (unidade)</t>
  </si>
  <si>
    <t>D</t>
  </si>
  <si>
    <t>Camiseta - Algodão (unidade)</t>
  </si>
  <si>
    <t>E</t>
  </si>
  <si>
    <t>Coturno - Cabedal em couro nobuk hidrofugado, espessura de 2mm, dublado com tecido de poliéster e colarinho de couro pelica; forração interna de acrílico automotivo, com isolamento térmico em EVA; reforço interno de aterial termoplástico leve e resistente, no bico e calcanhar; solado de borracha maciço, vulcanizado ao  abedal, resistente a corrente elétrica; Vedação resistente a água ou 100% impermeável. (par)</t>
  </si>
  <si>
    <t>F</t>
  </si>
  <si>
    <t>Meião - Confeccionado em algodão e lycra (par)</t>
  </si>
  <si>
    <t>G</t>
  </si>
  <si>
    <t>Bombachas Elástico (par)</t>
  </si>
  <si>
    <t>H</t>
  </si>
  <si>
    <t>Total anual</t>
  </si>
  <si>
    <t>Total mensal por empregado</t>
  </si>
  <si>
    <t>Anexos C, D, E</t>
  </si>
  <si>
    <t>MATERIAIS MÍNIMOS PARA A BRIGADA DE INCÊNDIO</t>
  </si>
  <si>
    <t>(Materiais de consumo cuja aquisição única é suficiente para todo o período prorrogável do contrato: 60 meses)</t>
  </si>
  <si>
    <t>Item</t>
  </si>
  <si>
    <t>Especificação</t>
  </si>
  <si>
    <t>Unidade</t>
  </si>
  <si>
    <t>Valor Total (R$)</t>
  </si>
  <si>
    <t>Aferidor de pressão digital</t>
  </si>
  <si>
    <t>UNID</t>
  </si>
  <si>
    <t>Alavanca / Barra de ponta</t>
  </si>
  <si>
    <t>PÇ</t>
  </si>
  <si>
    <r>
      <rPr>
        <sz val="12"/>
        <rFont val="Arial"/>
        <family val="2"/>
        <charset val="1"/>
      </rPr>
      <t xml:space="preserve">Alicate corta a frio (cabo isolado) / </t>
    </r>
    <r>
      <rPr>
        <sz val="11"/>
        <color rgb="FF000000"/>
        <rFont val="Calibri"/>
        <family val="2"/>
        <charset val="1"/>
      </rPr>
      <t xml:space="preserve"> Alicate Corta Vergalhão</t>
    </r>
  </si>
  <si>
    <t>Alicate universal</t>
  </si>
  <si>
    <r>
      <rPr>
        <sz val="12"/>
        <rFont val="Arial"/>
        <family val="2"/>
        <charset val="1"/>
      </rPr>
      <t xml:space="preserve">Cabo da vida / </t>
    </r>
    <r>
      <rPr>
        <sz val="12"/>
        <color rgb="FF000000"/>
        <rFont val="Arial"/>
        <family val="2"/>
        <charset val="1"/>
      </rPr>
      <t>Corda tipo bombeiro ou corda de segurança para linha de vida</t>
    </r>
  </si>
  <si>
    <t>Cadeira de rodas</t>
  </si>
  <si>
    <t>UNID.</t>
  </si>
  <si>
    <t>Caixa para guarda de ferramentas / Maleta ferramentas, material: chapa de aço carbono. Medidas: 400mm x 200 x 210mm, quantidade de gavetas 5, tipo caixa, sanfona</t>
  </si>
  <si>
    <t>Capa - modelo antichamas / Manta anti-chamas</t>
  </si>
  <si>
    <t>Colar cervical para resgate (p, m e g)</t>
  </si>
  <si>
    <t>Cone de sinalização para trafego e trânsito em borracha ou PVC flexível, com 75 cm de altura, faixas reflexivas nas cores laranja e branco para uso noturno, base resistente de 15mm de espessura, com encaixe para facilitar a guarda, com encaixe na parte superior para correntes, fitas e demais acessórios.</t>
  </si>
  <si>
    <t>CONJUNTO - Roupa de Aproximação em aramida, para compate a incêndio.Capa de combate a incêndio urbano confeccionada em múltiplas camadas, sendo camada externa em tecido retardante a chamas composto de aramida e fibra de carbono, barreira de umidade em tecido poliéster retardante a chamas com filme de poliuretano, barreira térmica em manta agulhada em aramida e tecido plano retardante a chamas composto de aramida e viscose FR, acoplados com costura em matelassê, fechamento frontal duplo com zíper e velcro, faixa refletiva. Capa de combate a incêndio, modelo 7/8. Possui quatro camadas de proteção, como segue: a) 1ª CAMADA EXTERNA BRIGADE 208 GR/M2; b) 2ª CAMADA BARREIRA DE VAPOR EM POLIURETANO; c) 3º CAMADA BARREIRA TÉRMICA EM FELTRO EM FIBRA ARAMIDA; d) 4ª QUARTA CAMADA FORRO EM FIBRA ARAMIDA. Possui faixas refletivas antichamas na cor amarelo limão no tórax, costas, punho e barra. Fechamento frontal duplo com zíper, velcro ou mosquetão. Gola alta forrada e fecho em velcro, punho com fole interno e tira para fixação do polegar, bolsos externos com tampas e fechamento em velcro. Nº CA: 9236.</t>
  </si>
  <si>
    <t>Corda de procedimento para amarração / Corda Trançada Branca 12 mm Tipo Bombeiro NR18 rolo de 100 metros</t>
  </si>
  <si>
    <t>M</t>
  </si>
  <si>
    <t>Corrente zebrada para isolamento</t>
  </si>
  <si>
    <t>JOGO DE CHAVE DE FENDA material aço cromo vanádio, tipo chata, componentes 1/8', 3/16', 1/4', 5/16' e 3/8', material cabo polipropileno, modelo fenda</t>
  </si>
  <si>
    <t>JOGO DE CHAVE PHILIPS material aço cromo vanádio, tipo philips, componentes 1/8 x 3, 1/ 4 x 5, 1/4 x 6 pol, material cabo polipropileno, acabamento superficial fosfatizado</t>
  </si>
  <si>
    <t>Lanterna a prova d'água 50.000 LUMENS/ Lanterna de cabeça/capacete, Alimentação tipo recarregável, voltagem bi-volt, tipo lâmpada Led, capacidade focal 1300 ma/leds e área focal de 25 m, Características adicionais à prova d'água/presilhas Ajustáveis/regulador foco</t>
  </si>
  <si>
    <t>Luva de raspa luva segurança material raspa de couro tamanho G, aplicação manuseio de agentes abrasivos e escoriantes características adicionais reforço externo na palma e polegar punho 15 cm tipo anatômica</t>
  </si>
  <si>
    <t>PAR</t>
  </si>
  <si>
    <t>Luvas em vaqueta com elástico de ajuste embutido / Luva de segurança, confeccionada em vaqueta total, com reforço, costurada com linha de nylon ou algodão, elástico para ajuste no dorso, polegar e dedos, proteção de couro embutida nas principais costuras do</t>
  </si>
  <si>
    <t>Machadinha material aço, material cabo madeira, peso 450 g</t>
  </si>
  <si>
    <t>Machado picareta tam 5, com cabo de madeira tam 1,10 m</t>
  </si>
  <si>
    <t>Marreta 3kg</t>
  </si>
  <si>
    <t>Marreta 5 kg</t>
  </si>
  <si>
    <t>Megafone de mão, de 20W de potencia, para até 600m, com bateria recarregável ou a quatro pilhas, com amplificador de voz, controle de volume, gravador com sistema grava e reproduz, sirene, cabo retratil, com alça de apoio, com luz de led indicadora de funcionamento.</t>
  </si>
  <si>
    <t>Pé de cabra</t>
  </si>
  <si>
    <t>Pinça dissecção 16cm</t>
  </si>
  <si>
    <t>Placa de sinalização amarela “Cuidado em manutenção”</t>
  </si>
  <si>
    <t>Ponteiro de ferro grande 30cm</t>
  </si>
  <si>
    <t>Ponteiro de ferro pequeno 20cm</t>
  </si>
  <si>
    <t>Prancha para resgate completa/ maca de resgate tipo prancha, tamanho adulto, material polietileno (OU COMPENSADO NAVAL), largura aproximada de 40cm, com alça de pegada de mão, 250Kg de capacidade, com cinto tipo aranha,</t>
  </si>
  <si>
    <t>Reanimador pulmonar tipo ambú Adulto, confeccionado em silicone, com reservatório e válvula unidirecional</t>
  </si>
  <si>
    <t>Serrote profissional, com lâmina em Aço temperado SAE 1070, tratamento superficial temperado e Lixado, tipo travado, quantidade dentes 18 por polegada un, Material cabo plástico, tamanho 18 pol</t>
  </si>
  <si>
    <t>Lanterna tática em led recarregável com sinalizador 50.000 lumens</t>
  </si>
  <si>
    <t>Talhadeira de ferro grande 25cm</t>
  </si>
  <si>
    <t>Talhadeira de ferro média 20cm</t>
  </si>
  <si>
    <t>Talhadeira de ferro pequena 18cm</t>
  </si>
  <si>
    <t>Termômetro digital axilar escala celsius</t>
  </si>
  <si>
    <t>Tesoura multiuso cirúrgica em aço inox reta de 15cm</t>
  </si>
  <si>
    <t>Rádio transceptor portátil, DTR 620 00025 *</t>
  </si>
  <si>
    <t>* COTAÇÃO A SEGUIR:</t>
  </si>
  <si>
    <t>ITEM 8.9 DO TERMO DE REFERÊNCIA / ITEM 40 DA PLANILHA ACIMA</t>
  </si>
  <si>
    <t>EQUIPAMENTO</t>
  </si>
  <si>
    <t>Valor Unitário Bruto (R$)</t>
  </si>
  <si>
    <t>Valor Unitário Líquido (R$)</t>
  </si>
  <si>
    <t>I</t>
  </si>
  <si>
    <t>Rádio transceptor portátil, DTR 620 00025</t>
  </si>
  <si>
    <t>CÁLCULO DA DEPRECIAÇÃO DO EQUIPAMENTO</t>
  </si>
  <si>
    <t>Referência NCM (Nomenclatura Comum do Mercosul - código de identificação de natureza das mercadoria): 8517</t>
  </si>
  <si>
    <t>Período de vida útil em anos **</t>
  </si>
  <si>
    <t>Taxa residual (%) **</t>
  </si>
  <si>
    <t>Valor do Bem</t>
  </si>
  <si>
    <t>Valor residual</t>
  </si>
  <si>
    <t>Valor líquido mensal do bem ***</t>
  </si>
  <si>
    <r>
      <rPr>
        <sz val="12"/>
        <color rgb="FF000000"/>
        <rFont val="Arial"/>
        <family val="2"/>
        <charset val="1"/>
      </rPr>
      <t xml:space="preserve">** Fonte: Instrução Normativa RFB nº 1700, de 14 de março de 2017 
Link: http://normas.receita.fazenda.gov.br/sijut2consulta/link.action?visao=anotado&amp;idAto=81268#1706802
</t>
    </r>
    <r>
      <rPr>
        <b/>
        <sz val="12"/>
        <color rgb="FF000000"/>
        <rFont val="Arial"/>
        <family val="2"/>
        <charset val="1"/>
      </rPr>
      <t xml:space="preserve">Nota: O Tesouro Nacional aponta vida útil de bens desta natureza em 10 anos (120 meses), porém, considerando que o bem em questão não será incorporado ao Patrimônio público (do contratante) foi levado em conta a norma da Receita Federal, que dispõe sobre a determinação e o pagamento do Imposto sobre a Renda das Pessoas Jurídicas (IRPJ) e da Contribuição Social sobre o Lucro Líquido (CSLL), aplicada ao setor privado. 
</t>
    </r>
    <r>
      <rPr>
        <sz val="12"/>
        <color rgb="FF000000"/>
        <rFont val="Arial"/>
        <family val="2"/>
        <charset val="1"/>
      </rPr>
      <t>Para acesso à norma aplicada à Administração Pública ver em: BRASIL, Ministério da Economia: SISTEMA INTEGRADO DE ADMINISTRAÇÃO FINANCEIRA DO GOVERNO FEDERAL - SIAFI &gt; 020300 - MACROFUNÇÕES &gt; 020330 - DEPRECIAÇÃO, AMORTIZAÇÃO E EXAUSTÃO NA ADM. DIR. UNIÃO, AUT. E FUND.
Link: https://conteudo.tesouro.gov.br/manuais/index.php?option=com_content&amp;view=article&amp;id=1565:020330-depreciacao-amortizacao-e-exaustao-na-adm-dir-uniao-aut-e-fund&amp;catid=749&amp;Itemid=376</t>
    </r>
  </si>
  <si>
    <t>*** Onde: VALOR DO BEM * TX ANUAL DEPRECIAÇÃO / 12</t>
  </si>
  <si>
    <t>PROAD 1611/2020</t>
  </si>
  <si>
    <t>PREGÃO ELETRÔNICO n. 010/2020</t>
  </si>
  <si>
    <t>CATSER</t>
  </si>
  <si>
    <t>25550 - Serviços de prevenção combate incêndio , brigadista</t>
  </si>
  <si>
    <t>OBJETO: Contratação de serviços de prevenção e combate a incêndio, abandono de edificação e primeiros socorros nas instalações deste Regional, com mão de obra dedicada de Bombeiro Civil</t>
  </si>
  <si>
    <t>UNIDADE REQUISITANTE: Coordenadoria de segurança Institucional</t>
  </si>
  <si>
    <t>DISCRIMINAÇÃO DOS SERVIÇOS (DADOS REFERENTES À CONTRATAÇÃO)</t>
  </si>
  <si>
    <t>Data de apresentação da proposta</t>
  </si>
  <si>
    <t>Município / UF</t>
  </si>
  <si>
    <t>Salvador / BA</t>
  </si>
  <si>
    <t>Ano do Acordo, Convenção ou Dissídio Coletivo</t>
  </si>
  <si>
    <t>Número de meses de execução contratual:</t>
  </si>
  <si>
    <t>Carga Horária</t>
  </si>
  <si>
    <t>Bombeiro Civil</t>
  </si>
  <si>
    <t>12x36h diurnas</t>
  </si>
  <si>
    <t>Supervisor 12x36 N</t>
  </si>
  <si>
    <t>1. MÓDULOS</t>
  </si>
  <si>
    <t>MÃO DE OBRA</t>
  </si>
  <si>
    <t>Mão de obra vinculada à execução contratual</t>
  </si>
  <si>
    <t>Dados para composição dos custos referentes à mão de obra</t>
  </si>
  <si>
    <t>Tipo de serviço</t>
  </si>
  <si>
    <t>Bombeiro</t>
  </si>
  <si>
    <t>Classificação Brasileira de Ocupações (CBO)</t>
  </si>
  <si>
    <t>5171-10</t>
  </si>
  <si>
    <t>Salário Normativo da Categoria Profissional (piso)</t>
  </si>
  <si>
    <t>Categoria Profissional (vinculada à execução contratual)</t>
  </si>
  <si>
    <t>SINDBOMBEIROS/BA</t>
  </si>
  <si>
    <t>Data-Base da Categoria (dia/mês/ano)</t>
  </si>
  <si>
    <t>01 de março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</si>
  <si>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</si>
  <si>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</si>
  <si>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</si>
  <si>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</si>
  <si>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</si>
  <si>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</si>
  <si>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 (30%)</t>
  </si>
  <si>
    <t>Adicional de Hora Noturna Reduzida</t>
  </si>
  <si>
    <t>Gratificação de função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</si>
  <si>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</si>
  <si>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</si>
  <si>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</si>
  <si>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</si>
  <si>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</si>
  <si>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</si>
  <si>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</si>
  <si>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</si>
  <si>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</si>
  <si>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</si>
  <si>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</si>
  <si>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</si>
  <si>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</si>
  <si>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</si>
  <si>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</si>
  <si>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</si>
  <si>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</si>
  <si>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</si>
  <si>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</si>
  <si>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</si>
  <si>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</si>
  <si>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</si>
  <si>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</si>
  <si>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</si>
  <si>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</si>
  <si>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</si>
  <si>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</si>
  <si>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Auxílio Creche</t>
  </si>
  <si>
    <t>depende do levantamento de dados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</si>
  <si>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</si>
  <si>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</si>
  <si>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</si>
  <si>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</si>
  <si>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</si>
  <si>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</si>
  <si>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</si>
  <si>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</si>
  <si>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</t>
  </si>
  <si>
    <t>Multa do FGTS sobre o Aviso Prévio Trabalhado</t>
  </si>
  <si>
    <t>Módulo 4 - Custo de Reposição do Profissional Ausente</t>
  </si>
  <si>
    <t xml:space="preserve">dados referenciais </t>
  </si>
  <si>
    <t>Submódulo 4.1 - Ausências Legais</t>
  </si>
  <si>
    <t>4.1</t>
  </si>
  <si>
    <t>Ausências Legais</t>
  </si>
  <si>
    <t>Substituto na cobertura de Férias</t>
  </si>
  <si>
    <t>Substituto na cobertura de Ausência justificada</t>
  </si>
  <si>
    <t>Substituto na cobertura de Acidente trabalho</t>
  </si>
  <si>
    <t>Substituto na cobertura de Afastamento por doença</t>
  </si>
  <si>
    <t>Substituto na cobertura de Consulta médica filho</t>
  </si>
  <si>
    <t>Substituto na cobertura de Óbitos na família</t>
  </si>
  <si>
    <t>Substituto na cobertura de Casamento</t>
  </si>
  <si>
    <t>Substituto na cobertura de Doação de sangue</t>
  </si>
  <si>
    <t>J</t>
  </si>
  <si>
    <t>Substituto na cobertura de Testemunho</t>
  </si>
  <si>
    <t>K</t>
  </si>
  <si>
    <t>Substituto na cobertura de Paternidade</t>
  </si>
  <si>
    <t>L</t>
  </si>
  <si>
    <t>Substituto na cobertura de Maternidade</t>
  </si>
  <si>
    <t>Substituto na cobertura de Consulta pré-natal</t>
  </si>
  <si>
    <t>N</t>
  </si>
  <si>
    <t>Incidência dos Encargos do Submódulo 2.2 sobre as Ausências Legais</t>
  </si>
  <si>
    <t>Submódulo 4.2 - Intrajornada</t>
  </si>
  <si>
    <t>4.2</t>
  </si>
  <si>
    <t>Intrajornada</t>
  </si>
  <si>
    <t>Substituto na cobertura de Intervalo para repouso e alimentação</t>
  </si>
  <si>
    <t>Quadro-Resumo do Módulo 4 - Custo de Reposição do Profissional Ausente</t>
  </si>
  <si>
    <t>Custo de Reposição do Profissional Ausente</t>
  </si>
  <si>
    <t>Substituto nas Ausências Legais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</si>
  <si>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</si>
  <si>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</si>
  <si>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</si>
  <si>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</si>
  <si>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</si>
  <si>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</si>
  <si>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 (Regime tributário: lucro presumido)</t>
  </si>
  <si>
    <t>Custos Indiretos, Tributos e Lucro</t>
  </si>
  <si>
    <t>Custos Indiretos</t>
  </si>
  <si>
    <t>dados referenciais levantados no caderno técnico emitido pelo Ministério do Planejamento</t>
  </si>
  <si>
    <t>Lucro</t>
  </si>
  <si>
    <t>Tributos</t>
  </si>
  <si>
    <t>C.1. Tributos Federais (PIS/COFINS): BASE DE CÁLCULO</t>
  </si>
  <si>
    <t>C.1.-A PIS</t>
  </si>
  <si>
    <t>C.1.-B COFINS</t>
  </si>
  <si>
    <t>C.2. Tributos Estaduais (ICMS - inaplicável)</t>
  </si>
  <si>
    <t>C.3. Tributos Municipais (ISS)</t>
  </si>
  <si>
    <t>2. QUADRO-RESUMO DO CUSTO POR EMPREGADO</t>
  </si>
  <si>
    <t>Mão de obra vinculada à execução contratual (valor por empregado)</t>
  </si>
  <si>
    <t>remuneração</t>
  </si>
  <si>
    <t>encargos e beneficios</t>
  </si>
  <si>
    <t>provisão rescisão</t>
  </si>
  <si>
    <t>reposição</t>
  </si>
  <si>
    <t>insumos</t>
  </si>
  <si>
    <t>Subtotal (A + B +C+ D+E)</t>
  </si>
  <si>
    <t>Módulo 6 – Custos Indiretos, Tributos e Lucro</t>
  </si>
  <si>
    <t>custos ind., tributos e lucros</t>
  </si>
  <si>
    <t xml:space="preserve">Valor Total por Empregado </t>
  </si>
  <si>
    <t>3. QUADRO-RESUMO DO VALOR MENSAL DOS SERVIÇOS</t>
  </si>
  <si>
    <t>Tipo do Serviço (A)</t>
  </si>
  <si>
    <t>Valor Proposto por empregado (B)</t>
  </si>
  <si>
    <t>Quantidade de Empregados por Posto
(C )</t>
  </si>
  <si>
    <t>Valor Proposto por Posto 
(D) = (B x C)</t>
  </si>
  <si>
    <t>Qtde. de Postos
(E)</t>
  </si>
  <si>
    <t>Valor Total MENSAL do Serviço
(F) = (D x E)</t>
  </si>
  <si>
    <t>4. QUADRO DEMONSTRATIVO DO VALOR GLOBAL DA PROPOSTA</t>
  </si>
  <si>
    <t>VALOR GLOBAL DA PROPOSTA</t>
  </si>
  <si>
    <t>Valor mensal do serviço</t>
  </si>
  <si>
    <t>Valor global da proposta (Valor mensal do serviço multiplicado pelo número de meses do contrato).</t>
  </si>
  <si>
    <t>BULLARD PADRÃO AMERICANO Capacete em termoplásticos de ULTEM; Acabamento externo liso brilhante com resistência a impactos e chamas; Revestido internamente com almofada de óxido de poliferuleno revestido com uretano expandido para resistir a impactos; Quatro pontos de apoio fixo a cabeça produzida em polímeros flexível; Carneira tipo catraca de ajuste na parte traseira para moldar qualquer tamanho; Quebra telha em relevo com desenho anatômico que permite a colocação de adesivos;</t>
  </si>
  <si>
    <t>Quantidade Ed. COQUEIJO_COSTA - Anexo C</t>
  </si>
  <si>
    <t>Quantidade Ed. MEDICI - Anexo D</t>
  </si>
  <si>
    <t>Quantidade Ed. G. CALMON - Anexo E</t>
  </si>
  <si>
    <t>Total projetado para 12 mais as eventuais prorrogações (60 meses)</t>
  </si>
  <si>
    <t>Total Mensal (/ 60)</t>
  </si>
  <si>
    <t>Quantidade TOTAL por item [soma qtd. anexos C, D e E</t>
  </si>
  <si>
    <t>Seq</t>
  </si>
  <si>
    <t>Quantidade de postos a contratar</t>
  </si>
  <si>
    <t>Quantidade empregados por posto</t>
  </si>
  <si>
    <t>Quantidade total de empregados por posto</t>
  </si>
  <si>
    <t>ESTIMATIVA DE UNIFORME POR EMPREGADO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</si>
</sst>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6]d/m/yyyy"/>
    <numFmt numFmtId="165" formatCode="#,##0_ ;\-#,##0\ "/>
    <numFmt numFmtId="166" formatCode="_-* #,##0.00_-;\-* #,##0.00_-;_-* \-??_-;_-@_-"/>
    <numFmt numFmtId="167" formatCode="* #,##0.00\ ;\-* #,##0.00\ ;* \-#\ ;@"/>
    <numFmt numFmtId="168" formatCode="_-* #,##0.0000_-;\-* #,##0.0000_-;_-* \-??_-;_-@_-"/>
    <numFmt numFmtId="169" formatCode="_-&quot;R$ &quot;* #,##0.00_-;&quot;-R$ &quot;* #,##0.00_-;_-&quot;R$ &quot;* \-??_-;_-@_-"/>
  </numFmts>
  <fonts count="2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8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99999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charset val="1"/>
    </font>
    <font>
      <sz val="12"/>
      <color rgb="FF000000"/>
      <name val="Times New Roman"/>
      <charset val="1"/>
    </font>
    <font>
      <b/>
      <sz val="12"/>
      <color rgb="FF000000"/>
      <name val="Arial"/>
      <charset val="1"/>
    </font>
    <font>
      <sz val="14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b/>
      <sz val="12"/>
      <color rgb="FF2E75B6"/>
      <name val="Arial"/>
      <family val="2"/>
      <charset val="1"/>
    </font>
    <font>
      <sz val="12"/>
      <color rgb="FFC55A11"/>
      <name val="Arial"/>
      <family val="2"/>
      <charset val="1"/>
    </font>
    <font>
      <sz val="12"/>
      <color rgb="FF76717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EEBF7"/>
        <bgColor rgb="FFDDDDDD"/>
      </patternFill>
    </fill>
    <fill>
      <patternFill patternType="solid">
        <fgColor rgb="FFBDD7EE"/>
        <bgColor rgb="FFCCCCCC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FBFBF"/>
      </patternFill>
    </fill>
    <fill>
      <patternFill patternType="solid">
        <fgColor rgb="FF9DC3E6"/>
        <bgColor rgb="FFBFBFBF"/>
      </patternFill>
    </fill>
    <fill>
      <patternFill patternType="solid">
        <fgColor rgb="FFD9D9D9"/>
        <bgColor rgb="FFDDDDDD"/>
      </patternFill>
    </fill>
    <fill>
      <patternFill patternType="solid">
        <fgColor rgb="FFAFABAB"/>
        <bgColor rgb="FFA6A6A6"/>
      </patternFill>
    </fill>
    <fill>
      <patternFill patternType="solid">
        <fgColor rgb="FF767171"/>
        <bgColor rgb="FF666699"/>
      </patternFill>
    </fill>
    <fill>
      <patternFill patternType="solid">
        <fgColor rgb="FFA6A6A6"/>
        <bgColor rgb="FFAFABA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DDDDD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166" fontId="23" fillId="0" borderId="0" applyBorder="0" applyProtection="0"/>
    <xf numFmtId="169" fontId="23" fillId="0" borderId="0" applyBorder="0" applyProtection="0"/>
    <xf numFmtId="9" fontId="23" fillId="0" borderId="0" applyBorder="0" applyProtection="0"/>
  </cellStyleXfs>
  <cellXfs count="2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5"/>
    </xf>
    <xf numFmtId="165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2" fillId="5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6" fontId="0" fillId="0" borderId="0" xfId="0" applyNumberFormat="1"/>
    <xf numFmtId="0" fontId="8" fillId="6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6" fontId="2" fillId="7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7" fontId="16" fillId="8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7" fillId="0" borderId="0" xfId="0" applyFont="1"/>
    <xf numFmtId="0" fontId="2" fillId="9" borderId="0" xfId="0" applyFont="1" applyFill="1"/>
    <xf numFmtId="0" fontId="2" fillId="0" borderId="0" xfId="0" applyFont="1" applyAlignment="1">
      <alignment vertical="center"/>
    </xf>
    <xf numFmtId="0" fontId="7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5"/>
    </xf>
    <xf numFmtId="0" fontId="7" fillId="0" borderId="5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left" vertical="center" indent="15"/>
    </xf>
    <xf numFmtId="10" fontId="2" fillId="0" borderId="2" xfId="0" applyNumberFormat="1" applyFont="1" applyBorder="1" applyAlignment="1">
      <alignment horizontal="left" vertical="center" indent="15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66" fontId="2" fillId="0" borderId="5" xfId="1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2" fillId="0" borderId="0" xfId="1" applyFont="1" applyBorder="1" applyAlignment="1" applyProtection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/>
    <xf numFmtId="0" fontId="3" fillId="0" borderId="0" xfId="0" applyFont="1" applyAlignment="1">
      <alignment vertical="center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9" borderId="0" xfId="0" applyFont="1" applyFill="1"/>
    <xf numFmtId="166" fontId="8" fillId="0" borderId="3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19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10" fontId="8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/>
    <xf numFmtId="0" fontId="19" fillId="9" borderId="0" xfId="0" applyFont="1" applyFill="1"/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6" fontId="2" fillId="9" borderId="0" xfId="0" applyNumberFormat="1" applyFont="1" applyFill="1"/>
    <xf numFmtId="0" fontId="20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8" xfId="0" applyFont="1" applyBorder="1"/>
    <xf numFmtId="0" fontId="10" fillId="11" borderId="4" xfId="0" applyFont="1" applyFill="1" applyBorder="1" applyAlignment="1">
      <alignment horizontal="center" vertical="center" wrapText="1"/>
    </xf>
    <xf numFmtId="166" fontId="10" fillId="11" borderId="5" xfId="0" applyNumberFormat="1" applyFont="1" applyFill="1" applyBorder="1" applyAlignment="1">
      <alignment horizontal="center" vertical="center" wrapText="1"/>
    </xf>
    <xf numFmtId="0" fontId="21" fillId="0" borderId="0" xfId="0" applyFont="1"/>
    <xf numFmtId="166" fontId="10" fillId="10" borderId="5" xfId="0" applyNumberFormat="1" applyFont="1" applyFill="1" applyBorder="1" applyAlignment="1">
      <alignment horizontal="center" vertical="center" wrapText="1"/>
    </xf>
    <xf numFmtId="10" fontId="10" fillId="0" borderId="5" xfId="3" applyNumberFormat="1" applyFont="1" applyBorder="1" applyAlignment="1" applyProtection="1">
      <alignment horizontal="center" vertical="center" wrapText="1"/>
    </xf>
    <xf numFmtId="0" fontId="20" fillId="9" borderId="0" xfId="0" applyFont="1" applyFill="1"/>
    <xf numFmtId="168" fontId="10" fillId="12" borderId="5" xfId="1" applyNumberFormat="1" applyFont="1" applyFill="1" applyBorder="1" applyAlignment="1" applyProtection="1">
      <alignment horizontal="center" vertical="center" wrapText="1"/>
    </xf>
    <xf numFmtId="166" fontId="10" fillId="12" borderId="5" xfId="0" applyNumberFormat="1" applyFont="1" applyFill="1" applyBorder="1" applyAlignment="1">
      <alignment horizontal="center" vertical="center" wrapText="1"/>
    </xf>
    <xf numFmtId="10" fontId="8" fillId="10" borderId="5" xfId="3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2" fillId="0" borderId="0" xfId="3" applyNumberFormat="1" applyFont="1" applyBorder="1" applyAlignment="1" applyProtection="1"/>
    <xf numFmtId="166" fontId="3" fillId="0" borderId="5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10" fontId="2" fillId="11" borderId="0" xfId="3" applyNumberFormat="1" applyFont="1" applyFill="1" applyBorder="1" applyAlignment="1" applyProtection="1"/>
    <xf numFmtId="166" fontId="8" fillId="13" borderId="5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vertical="center" wrapText="1"/>
    </xf>
    <xf numFmtId="165" fontId="2" fillId="0" borderId="4" xfId="1" applyNumberFormat="1" applyFont="1" applyBorder="1" applyAlignment="1" applyProtection="1">
      <alignment horizontal="center" vertical="center" wrapText="1"/>
    </xf>
    <xf numFmtId="10" fontId="2" fillId="0" borderId="4" xfId="0" applyNumberFormat="1" applyFont="1" applyBorder="1" applyAlignment="1">
      <alignment horizontal="left" vertical="center" wrapText="1" indent="1"/>
    </xf>
    <xf numFmtId="169" fontId="2" fillId="0" borderId="5" xfId="2" applyFont="1" applyBorder="1" applyAlignment="1" applyProtection="1">
      <alignment vertical="center" wrapText="1"/>
    </xf>
    <xf numFmtId="169" fontId="2" fillId="0" borderId="5" xfId="0" applyNumberFormat="1" applyFont="1" applyBorder="1" applyAlignment="1">
      <alignment vertical="center" wrapText="1"/>
    </xf>
    <xf numFmtId="169" fontId="2" fillId="0" borderId="5" xfId="2" applyFont="1" applyBorder="1" applyAlignment="1" applyProtection="1">
      <alignment horizontal="center" vertical="center" wrapText="1"/>
    </xf>
    <xf numFmtId="169" fontId="2" fillId="0" borderId="0" xfId="0" applyNumberFormat="1" applyFont="1" applyBorder="1" applyAlignment="1">
      <alignment vertical="center" wrapText="1"/>
    </xf>
    <xf numFmtId="10" fontId="10" fillId="0" borderId="4" xfId="0" applyNumberFormat="1" applyFont="1" applyBorder="1" applyAlignment="1">
      <alignment horizontal="left" vertical="center" wrapText="1" indent="1"/>
    </xf>
    <xf numFmtId="169" fontId="10" fillId="0" borderId="5" xfId="2" applyFont="1" applyBorder="1" applyAlignment="1" applyProtection="1">
      <alignment vertical="center" wrapText="1"/>
    </xf>
    <xf numFmtId="169" fontId="10" fillId="0" borderId="5" xfId="0" applyNumberFormat="1" applyFont="1" applyBorder="1" applyAlignment="1">
      <alignment vertical="center" wrapText="1"/>
    </xf>
    <xf numFmtId="169" fontId="10" fillId="0" borderId="0" xfId="0" applyNumberFormat="1" applyFont="1" applyBorder="1" applyAlignment="1">
      <alignment vertical="center" wrapText="1"/>
    </xf>
    <xf numFmtId="165" fontId="22" fillId="0" borderId="4" xfId="1" applyNumberFormat="1" applyFont="1" applyBorder="1" applyAlignment="1" applyProtection="1">
      <alignment horizontal="center" vertical="center" wrapText="1"/>
    </xf>
    <xf numFmtId="10" fontId="22" fillId="0" borderId="4" xfId="0" applyNumberFormat="1" applyFont="1" applyBorder="1" applyAlignment="1">
      <alignment horizontal="left" vertical="center" wrapText="1" indent="1"/>
    </xf>
    <xf numFmtId="169" fontId="22" fillId="0" borderId="5" xfId="2" applyFont="1" applyBorder="1" applyAlignment="1" applyProtection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9" fontId="22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9" fontId="2" fillId="0" borderId="0" xfId="2" applyFont="1" applyBorder="1" applyAlignment="1" applyProtection="1">
      <alignment horizontal="center" vertical="center" wrapText="1"/>
    </xf>
    <xf numFmtId="169" fontId="9" fillId="0" borderId="0" xfId="2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3" fillId="0" borderId="2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7" borderId="2" xfId="0" applyFont="1" applyFill="1" applyBorder="1" applyAlignment="1">
      <alignment horizontal="centerContinuous" vertical="center" wrapText="1"/>
    </xf>
    <xf numFmtId="0" fontId="3" fillId="7" borderId="10" xfId="0" applyFont="1" applyFill="1" applyBorder="1" applyAlignment="1">
      <alignment horizontal="centerContinuous" vertical="center" wrapText="1"/>
    </xf>
    <xf numFmtId="0" fontId="3" fillId="7" borderId="3" xfId="0" applyFont="1" applyFill="1" applyBorder="1" applyAlignment="1">
      <alignment horizontal="centerContinuous" vertical="center" wrapText="1"/>
    </xf>
    <xf numFmtId="0" fontId="3" fillId="5" borderId="2" xfId="0" applyFont="1" applyFill="1" applyBorder="1" applyAlignment="1">
      <alignment horizontal="centerContinuous" vertical="center" wrapText="1"/>
    </xf>
    <xf numFmtId="0" fontId="3" fillId="5" borderId="10" xfId="0" applyFont="1" applyFill="1" applyBorder="1" applyAlignment="1">
      <alignment horizontal="centerContinuous" vertical="center" wrapText="1"/>
    </xf>
    <xf numFmtId="0" fontId="3" fillId="5" borderId="3" xfId="0" applyFont="1" applyFill="1" applyBorder="1" applyAlignment="1">
      <alignment horizontal="centerContinuous" vertical="center" wrapText="1"/>
    </xf>
    <xf numFmtId="0" fontId="3" fillId="8" borderId="2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3" xfId="0" applyFont="1" applyFill="1" applyBorder="1" applyAlignment="1">
      <alignment horizontal="centerContinuous" vertical="center"/>
    </xf>
    <xf numFmtId="0" fontId="10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8" fillId="0" borderId="2" xfId="0" applyFont="1" applyBorder="1" applyAlignment="1">
      <alignment vertical="center" wrapText="1"/>
    </xf>
    <xf numFmtId="169" fontId="2" fillId="0" borderId="1" xfId="2" applyFont="1" applyBorder="1" applyAlignment="1" applyProtection="1">
      <alignment vertical="center" wrapText="1"/>
    </xf>
    <xf numFmtId="169" fontId="9" fillId="0" borderId="1" xfId="2" applyFont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indent="15"/>
    </xf>
    <xf numFmtId="10" fontId="3" fillId="0" borderId="5" xfId="0" applyNumberFormat="1" applyFont="1" applyBorder="1" applyAlignment="1">
      <alignment horizontal="left" vertical="center" indent="15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0" fontId="3" fillId="0" borderId="3" xfId="0" applyNumberFormat="1" applyFont="1" applyBorder="1" applyAlignment="1">
      <alignment horizontal="left" vertical="center"/>
    </xf>
    <xf numFmtId="166" fontId="2" fillId="0" borderId="5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10" fontId="2" fillId="0" borderId="5" xfId="3" applyNumberFormat="1" applyFont="1" applyBorder="1" applyAlignment="1" applyProtection="1">
      <alignment vertical="center" wrapText="1"/>
    </xf>
    <xf numFmtId="166" fontId="2" fillId="0" borderId="5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10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3" fillId="14" borderId="2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vertical="center" wrapText="1"/>
    </xf>
    <xf numFmtId="166" fontId="8" fillId="14" borderId="3" xfId="0" applyNumberFormat="1" applyFont="1" applyFill="1" applyBorder="1" applyAlignment="1">
      <alignment horizontal="center" vertical="center" wrapText="1"/>
    </xf>
    <xf numFmtId="166" fontId="3" fillId="15" borderId="5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vertical="center" wrapText="1"/>
    </xf>
    <xf numFmtId="166" fontId="3" fillId="15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0" fillId="11" borderId="10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6" fontId="10" fillId="15" borderId="5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 wrapText="1"/>
    </xf>
    <xf numFmtId="0" fontId="8" fillId="15" borderId="10" xfId="0" applyFont="1" applyFill="1" applyBorder="1" applyAlignment="1">
      <alignment vertical="center" wrapText="1"/>
    </xf>
    <xf numFmtId="0" fontId="8" fillId="15" borderId="3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8" fillId="13" borderId="2" xfId="0" applyFont="1" applyFill="1" applyBorder="1" applyAlignment="1">
      <alignment vertical="center"/>
    </xf>
    <xf numFmtId="0" fontId="8" fillId="13" borderId="10" xfId="0" applyFont="1" applyFill="1" applyBorder="1" applyAlignment="1">
      <alignment vertical="center"/>
    </xf>
    <xf numFmtId="0" fontId="8" fillId="1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/>
    <xf numFmtId="0" fontId="2" fillId="0" borderId="3" xfId="0" applyFont="1" applyBorder="1" applyAlignment="1"/>
    <xf numFmtId="169" fontId="2" fillId="0" borderId="10" xfId="2" applyFont="1" applyBorder="1" applyAlignment="1" applyProtection="1">
      <alignment vertical="center"/>
    </xf>
    <xf numFmtId="169" fontId="9" fillId="0" borderId="10" xfId="2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 wrapText="1"/>
    </xf>
    <xf numFmtId="167" fontId="14" fillId="14" borderId="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15"/>
    </xf>
    <xf numFmtId="0" fontId="2" fillId="0" borderId="14" xfId="0" applyFont="1" applyBorder="1" applyAlignment="1">
      <alignment horizontal="left" vertical="center" indent="15"/>
    </xf>
    <xf numFmtId="0" fontId="2" fillId="0" borderId="11" xfId="0" applyFont="1" applyBorder="1" applyAlignment="1">
      <alignment horizontal="right" vertical="center"/>
    </xf>
    <xf numFmtId="10" fontId="2" fillId="0" borderId="11" xfId="0" applyNumberFormat="1" applyFont="1" applyBorder="1" applyAlignment="1">
      <alignment horizontal="right" vertical="center"/>
    </xf>
    <xf numFmtId="4" fontId="2" fillId="8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3" fillId="1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14" xfId="0" applyBorder="1"/>
    <xf numFmtId="0" fontId="2" fillId="8" borderId="12" xfId="0" applyFont="1" applyFill="1" applyBorder="1" applyAlignment="1">
      <alignment horizontal="left" vertical="center"/>
    </xf>
    <xf numFmtId="0" fontId="0" fillId="8" borderId="14" xfId="0" applyFill="1" applyBorder="1"/>
    <xf numFmtId="0" fontId="2" fillId="14" borderId="12" xfId="0" applyFont="1" applyFill="1" applyBorder="1" applyAlignment="1">
      <alignment horizontal="left" vertical="center"/>
    </xf>
    <xf numFmtId="0" fontId="0" fillId="14" borderId="14" xfId="0" applyFill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0" fontId="23" fillId="0" borderId="0" xfId="3" applyNumberForma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67171"/>
      <rgbColor rgb="FFA6A6A6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CCCC"/>
      <rgbColor rgb="FFDDDDDD"/>
      <rgbColor rgb="FFFFFF99"/>
      <rgbColor rgb="FF9DC3E6"/>
      <rgbColor rgb="FFFF99CC"/>
      <rgbColor rgb="FFAFABAB"/>
      <rgbColor rgb="FFD9D9D9"/>
      <rgbColor rgb="FF2E75B6"/>
      <rgbColor rgb="FF33CCCC"/>
      <rgbColor rgb="FF99CC00"/>
      <rgbColor rgb="FFFFCC00"/>
      <rgbColor rgb="FFFF9900"/>
      <rgbColor rgb="FFC55A11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210"/>
  <sheetViews>
    <sheetView showGridLines="0" tabSelected="1" view="pageBreakPreview" topLeftCell="C41" zoomScale="65" zoomScaleNormal="65" zoomScaleSheetLayoutView="65" zoomScalePageLayoutView="75" workbookViewId="0">
      <selection activeCell="F59" sqref="F59"/>
    </sheetView>
  </sheetViews>
  <sheetFormatPr defaultColWidth="9.109375" defaultRowHeight="15.6" x14ac:dyDescent="0.3"/>
  <cols>
    <col min="1" max="1" width="1.6640625" style="2" customWidth="1"/>
    <col min="2" max="2" width="16.6640625" style="11" customWidth="1"/>
    <col min="3" max="3" width="41.6640625" style="11" customWidth="1"/>
    <col min="4" max="4" width="21.6640625" style="11" customWidth="1"/>
    <col min="5" max="7" width="19.6640625" style="11" customWidth="1"/>
    <col min="8" max="8" width="25.88671875" style="11" customWidth="1"/>
    <col min="9" max="9" width="9.109375" style="11"/>
    <col min="10" max="10" width="4.88671875" style="11" customWidth="1"/>
    <col min="11" max="11" width="7.6640625" style="11" customWidth="1"/>
    <col min="12" max="12" width="24.5546875" style="11" hidden="1" customWidth="1"/>
    <col min="13" max="13" width="10.6640625" style="11" hidden="1" customWidth="1"/>
    <col min="14" max="14" width="0" style="2" hidden="1" customWidth="1"/>
    <col min="15" max="1024" width="9.109375" style="2"/>
  </cols>
  <sheetData>
    <row r="1" spans="2:17 1025:1027" ht="18.75" customHeight="1" x14ac:dyDescent="0.3">
      <c r="B1" s="61" t="s">
        <v>100</v>
      </c>
      <c r="J1"/>
      <c r="N1" s="11"/>
      <c r="O1" s="11"/>
    </row>
    <row r="2" spans="2:17 1025:1027" ht="24" customHeight="1" x14ac:dyDescent="0.3">
      <c r="B2" s="63" t="s">
        <v>101</v>
      </c>
      <c r="D2" s="5" t="s">
        <v>102</v>
      </c>
      <c r="E2" s="5" t="s">
        <v>103</v>
      </c>
      <c r="F2" s="6"/>
      <c r="G2" s="6"/>
      <c r="J2"/>
      <c r="L2" s="62"/>
      <c r="N2" s="11"/>
      <c r="O2" s="11"/>
    </row>
    <row r="3" spans="2:17 1025:1027" ht="34.5" customHeight="1" x14ac:dyDescent="0.3">
      <c r="B3" s="264" t="s">
        <v>104</v>
      </c>
      <c r="C3" s="264"/>
      <c r="D3" s="264"/>
      <c r="E3" s="264"/>
      <c r="F3" s="264"/>
      <c r="G3" s="264"/>
      <c r="H3" s="264"/>
      <c r="J3"/>
      <c r="L3" s="62"/>
      <c r="N3" s="11"/>
      <c r="O3" s="11"/>
    </row>
    <row r="4" spans="2:17 1025:1027" ht="17.25" customHeight="1" x14ac:dyDescent="0.3">
      <c r="B4" s="64" t="s">
        <v>105</v>
      </c>
      <c r="H4" s="65"/>
      <c r="J4"/>
      <c r="L4" s="62"/>
    </row>
    <row r="5" spans="2:17 1025:1027" ht="33" customHeight="1" x14ac:dyDescent="0.4">
      <c r="B5" s="172" t="s">
        <v>0</v>
      </c>
      <c r="C5" s="172"/>
      <c r="D5" s="172"/>
      <c r="E5" s="172"/>
      <c r="F5" s="172"/>
      <c r="G5" s="8"/>
      <c r="H5" s="8"/>
      <c r="J5"/>
      <c r="L5" s="62"/>
    </row>
    <row r="6" spans="2:17 1025:1027" x14ac:dyDescent="0.3">
      <c r="J6"/>
      <c r="L6" s="62"/>
    </row>
    <row r="7" spans="2:17 1025:1027" ht="16.2" thickBot="1" x14ac:dyDescent="0.35">
      <c r="B7" s="173" t="s">
        <v>106</v>
      </c>
      <c r="C7" s="173"/>
      <c r="D7" s="173"/>
      <c r="E7" s="173"/>
      <c r="J7"/>
      <c r="L7" s="62"/>
    </row>
    <row r="8" spans="2:17 1025:1027" ht="27" customHeight="1" thickBot="1" x14ac:dyDescent="0.35">
      <c r="B8" s="66" t="s">
        <v>17</v>
      </c>
      <c r="C8" s="203" t="s">
        <v>107</v>
      </c>
      <c r="D8" s="205"/>
      <c r="E8" s="205"/>
      <c r="F8" s="205"/>
      <c r="G8" s="233"/>
      <c r="H8" s="20"/>
      <c r="J8"/>
      <c r="L8" s="62"/>
      <c r="M8"/>
      <c r="N8" s="11"/>
      <c r="O8" s="11"/>
      <c r="P8" s="11"/>
      <c r="Q8" s="11"/>
      <c r="AMK8" s="2"/>
      <c r="AML8" s="2"/>
      <c r="AMM8" s="2"/>
    </row>
    <row r="9" spans="2:17 1025:1027" ht="27" customHeight="1" thickBot="1" x14ac:dyDescent="0.35">
      <c r="B9" s="23" t="s">
        <v>19</v>
      </c>
      <c r="C9" s="203" t="s">
        <v>108</v>
      </c>
      <c r="D9" s="205"/>
      <c r="E9" s="205"/>
      <c r="F9" s="205"/>
      <c r="G9" s="238"/>
      <c r="H9" s="25" t="s">
        <v>109</v>
      </c>
      <c r="L9" s="62"/>
      <c r="M9"/>
      <c r="N9" s="11"/>
      <c r="O9" s="11"/>
      <c r="P9" s="11"/>
      <c r="Q9" s="11"/>
      <c r="AMK9" s="2"/>
      <c r="AML9" s="2"/>
      <c r="AMM9" s="2"/>
    </row>
    <row r="10" spans="2:17 1025:1027" ht="27" customHeight="1" thickBot="1" x14ac:dyDescent="0.35">
      <c r="B10" s="23" t="s">
        <v>21</v>
      </c>
      <c r="C10" s="203" t="s">
        <v>110</v>
      </c>
      <c r="D10" s="205"/>
      <c r="E10" s="205"/>
      <c r="F10" s="205"/>
      <c r="G10" s="238"/>
      <c r="H10" s="24">
        <v>2019</v>
      </c>
      <c r="L10" s="62"/>
      <c r="M10"/>
      <c r="N10" s="11"/>
      <c r="O10" s="11"/>
      <c r="P10" s="11"/>
      <c r="Q10" s="11"/>
      <c r="AMK10" s="2"/>
      <c r="AML10" s="2"/>
      <c r="AMM10" s="2"/>
    </row>
    <row r="11" spans="2:17 1025:1027" ht="27" customHeight="1" thickBot="1" x14ac:dyDescent="0.35">
      <c r="B11" s="23" t="s">
        <v>23</v>
      </c>
      <c r="C11" s="203" t="s">
        <v>111</v>
      </c>
      <c r="D11" s="205"/>
      <c r="E11" s="205"/>
      <c r="F11" s="205"/>
      <c r="G11" s="238"/>
      <c r="H11" s="67">
        <v>12</v>
      </c>
      <c r="L11" s="62"/>
      <c r="M11"/>
      <c r="N11" s="11"/>
      <c r="O11" s="11"/>
      <c r="P11" s="11"/>
      <c r="Q11" s="11"/>
      <c r="AMK11" s="2"/>
      <c r="AML11" s="2"/>
      <c r="AMM11" s="2"/>
    </row>
    <row r="12" spans="2:17 1025:1027" ht="22.5" customHeight="1" x14ac:dyDescent="0.3">
      <c r="L12" s="62"/>
      <c r="M12"/>
      <c r="N12" s="11"/>
      <c r="O12" s="11"/>
      <c r="AMK12" s="2"/>
      <c r="AML12" s="2"/>
    </row>
    <row r="13" spans="2:17 1025:1027" ht="16.2" thickBot="1" x14ac:dyDescent="0.35">
      <c r="B13" s="174" t="s">
        <v>2</v>
      </c>
      <c r="C13" s="174"/>
      <c r="D13" s="174"/>
      <c r="E13" s="174"/>
      <c r="F13" s="174"/>
      <c r="L13" s="62"/>
      <c r="M13"/>
      <c r="N13" s="11"/>
      <c r="O13" s="11"/>
      <c r="AMK13" s="2"/>
      <c r="AML13" s="2"/>
    </row>
    <row r="14" spans="2:17 1025:1027" ht="49.5" customHeight="1" thickBot="1" x14ac:dyDescent="0.35">
      <c r="B14" s="243" t="s">
        <v>252</v>
      </c>
      <c r="C14" s="175" t="s">
        <v>3</v>
      </c>
      <c r="D14" s="20" t="s">
        <v>112</v>
      </c>
      <c r="E14" s="20" t="s">
        <v>4</v>
      </c>
      <c r="F14" s="13" t="s">
        <v>253</v>
      </c>
      <c r="G14" s="13" t="s">
        <v>254</v>
      </c>
      <c r="H14" s="13" t="s">
        <v>255</v>
      </c>
      <c r="I14" s="68"/>
      <c r="J14" s="68"/>
      <c r="K14" s="68"/>
      <c r="L14" s="62"/>
      <c r="M14"/>
      <c r="N14" s="11"/>
      <c r="O14" s="11"/>
      <c r="P14" s="11"/>
      <c r="Q14" s="11"/>
      <c r="AMK14" s="2"/>
      <c r="AML14" s="2"/>
    </row>
    <row r="15" spans="2:17 1025:1027" ht="38.25" customHeight="1" thickBot="1" x14ac:dyDescent="0.35">
      <c r="B15" s="244">
        <v>1</v>
      </c>
      <c r="C15" s="152" t="s">
        <v>113</v>
      </c>
      <c r="D15" s="24" t="s">
        <v>114</v>
      </c>
      <c r="E15" s="24" t="s">
        <v>5</v>
      </c>
      <c r="F15" s="14">
        <v>3</v>
      </c>
      <c r="G15" s="14">
        <v>2</v>
      </c>
      <c r="H15" s="14">
        <f>F15*G15</f>
        <v>6</v>
      </c>
      <c r="L15" s="62"/>
      <c r="M15"/>
      <c r="N15" s="11"/>
      <c r="O15" s="11"/>
      <c r="P15" s="11"/>
      <c r="Q15" s="11"/>
      <c r="AMK15" s="2"/>
      <c r="AML15" s="2"/>
    </row>
    <row r="16" spans="2:17 1025:1027" ht="21.75" hidden="1" customHeight="1" x14ac:dyDescent="0.3">
      <c r="B16" s="69"/>
      <c r="C16" s="70"/>
      <c r="D16" s="188"/>
      <c r="E16" s="188"/>
      <c r="F16" s="71" t="s">
        <v>5</v>
      </c>
      <c r="G16" s="67">
        <v>2</v>
      </c>
      <c r="L16" s="62"/>
      <c r="N16" s="11"/>
      <c r="O16" s="11"/>
      <c r="P16" s="11"/>
      <c r="AMK16" s="2"/>
      <c r="AML16" s="2"/>
    </row>
    <row r="17" spans="2:17 1025:1026" ht="21.75" hidden="1" customHeight="1" x14ac:dyDescent="0.3">
      <c r="B17" s="69"/>
      <c r="C17" s="72"/>
      <c r="D17" s="189"/>
      <c r="E17" s="189"/>
      <c r="F17" s="71" t="s">
        <v>5</v>
      </c>
      <c r="G17" s="67">
        <v>2</v>
      </c>
      <c r="L17" s="62"/>
      <c r="N17" s="11"/>
      <c r="O17" s="11"/>
      <c r="P17" s="11"/>
      <c r="AMK17" s="2"/>
      <c r="AML17" s="2"/>
    </row>
    <row r="18" spans="2:17 1025:1026" ht="21.75" hidden="1" customHeight="1" x14ac:dyDescent="0.3">
      <c r="B18" s="69"/>
      <c r="C18" s="72"/>
      <c r="D18" s="189"/>
      <c r="E18" s="189"/>
      <c r="F18" s="71" t="s">
        <v>5</v>
      </c>
      <c r="G18" s="67">
        <v>2</v>
      </c>
      <c r="L18" s="62"/>
      <c r="N18" s="11"/>
      <c r="O18" s="11"/>
      <c r="P18" s="11"/>
      <c r="AMK18" s="2"/>
      <c r="AML18" s="2"/>
    </row>
    <row r="19" spans="2:17 1025:1026" ht="21.75" hidden="1" customHeight="1" x14ac:dyDescent="0.3">
      <c r="B19" s="69"/>
      <c r="C19" s="72"/>
      <c r="D19" s="189"/>
      <c r="E19" s="189"/>
      <c r="F19" s="71" t="s">
        <v>5</v>
      </c>
      <c r="G19" s="67"/>
      <c r="L19" s="62"/>
      <c r="N19" s="11"/>
      <c r="O19" s="11"/>
      <c r="P19" s="11"/>
      <c r="AMK19" s="2"/>
      <c r="AML19" s="2"/>
    </row>
    <row r="20" spans="2:17 1025:1026" ht="21.75" hidden="1" customHeight="1" x14ac:dyDescent="0.3">
      <c r="B20" s="73" t="s">
        <v>115</v>
      </c>
      <c r="C20" s="72"/>
      <c r="D20" s="189"/>
      <c r="E20" s="189"/>
      <c r="F20" s="71" t="s">
        <v>5</v>
      </c>
      <c r="G20" s="67"/>
      <c r="L20" s="62"/>
      <c r="N20" s="11"/>
      <c r="O20" s="11"/>
      <c r="P20" s="11"/>
      <c r="AMK20" s="2"/>
      <c r="AML20" s="2"/>
    </row>
    <row r="21" spans="2:17 1025:1026" x14ac:dyDescent="0.3">
      <c r="B21" s="74"/>
      <c r="C21" s="74"/>
      <c r="D21" s="74"/>
      <c r="E21" s="74"/>
      <c r="F21" s="75"/>
      <c r="G21" s="16"/>
      <c r="L21" s="62"/>
      <c r="N21" s="11"/>
      <c r="O21" s="11"/>
      <c r="P21" s="11"/>
      <c r="AMK21" s="2"/>
      <c r="AML21" s="2"/>
    </row>
    <row r="22" spans="2:17 1025:1026" x14ac:dyDescent="0.3">
      <c r="B22" s="176" t="s">
        <v>116</v>
      </c>
      <c r="C22" s="176"/>
      <c r="D22" s="176"/>
      <c r="E22" s="176"/>
      <c r="F22" s="176"/>
      <c r="G22" s="176"/>
      <c r="H22" s="176"/>
      <c r="I22" s="76"/>
      <c r="J22" s="76"/>
      <c r="L22" s="62"/>
      <c r="N22" s="11"/>
      <c r="O22" s="11"/>
      <c r="AMK22" s="2"/>
      <c r="AML22" s="2"/>
    </row>
    <row r="23" spans="2:17 1025:1026" ht="11.25" customHeight="1" x14ac:dyDescent="0.3">
      <c r="L23" s="62"/>
      <c r="N23" s="11"/>
      <c r="O23" s="11"/>
      <c r="AMK23" s="2"/>
      <c r="AML23" s="2"/>
    </row>
    <row r="24" spans="2:17 1025:1026" x14ac:dyDescent="0.3">
      <c r="B24" s="11" t="s">
        <v>117</v>
      </c>
      <c r="L24" s="62"/>
      <c r="N24" s="11"/>
      <c r="O24" s="11"/>
      <c r="AMK24" s="2"/>
      <c r="AML24" s="2"/>
    </row>
    <row r="25" spans="2:17 1025:1026" x14ac:dyDescent="0.3">
      <c r="B25" s="11" t="s">
        <v>118</v>
      </c>
      <c r="L25" s="62"/>
      <c r="N25" s="11"/>
      <c r="O25" s="11"/>
      <c r="AMK25" s="2"/>
      <c r="AML25" s="2"/>
    </row>
    <row r="26" spans="2:17 1025:1026" ht="27" customHeight="1" thickBot="1" x14ac:dyDescent="0.35">
      <c r="B26" s="193" t="s">
        <v>119</v>
      </c>
      <c r="C26" s="194"/>
      <c r="D26" s="194"/>
      <c r="E26" s="194"/>
      <c r="F26" s="194"/>
      <c r="G26" s="194"/>
      <c r="H26" s="195"/>
      <c r="I26" s="12"/>
      <c r="J26" s="12"/>
      <c r="L26" s="62"/>
      <c r="N26" s="11"/>
      <c r="O26" s="11"/>
      <c r="P26" s="11"/>
      <c r="Q26" s="11"/>
      <c r="AMK26" s="2"/>
      <c r="AML26" s="2"/>
    </row>
    <row r="27" spans="2:17 1025:1026" ht="32.25" customHeight="1" thickBot="1" x14ac:dyDescent="0.35">
      <c r="B27" s="66">
        <v>1</v>
      </c>
      <c r="C27" s="69" t="s">
        <v>120</v>
      </c>
      <c r="D27" s="196"/>
      <c r="E27" s="196"/>
      <c r="F27" s="196"/>
      <c r="G27" s="197"/>
      <c r="H27" s="78" t="s">
        <v>121</v>
      </c>
      <c r="I27" s="79"/>
      <c r="J27" s="79"/>
      <c r="L27" s="62"/>
      <c r="N27" s="11"/>
      <c r="O27" s="11"/>
      <c r="P27" s="11"/>
      <c r="Q27" s="11"/>
      <c r="AMK27" s="2"/>
      <c r="AML27" s="2"/>
    </row>
    <row r="28" spans="2:17 1025:1026" ht="23.25" customHeight="1" thickBot="1" x14ac:dyDescent="0.35">
      <c r="B28" s="23">
        <v>2</v>
      </c>
      <c r="C28" s="69" t="s">
        <v>122</v>
      </c>
      <c r="D28" s="196"/>
      <c r="E28" s="196"/>
      <c r="F28" s="196"/>
      <c r="G28" s="198"/>
      <c r="H28" s="24" t="s">
        <v>123</v>
      </c>
      <c r="I28" s="18"/>
      <c r="J28" s="18"/>
      <c r="L28" s="62"/>
      <c r="N28" s="11"/>
      <c r="O28" s="11"/>
      <c r="P28" s="11"/>
      <c r="Q28" s="11"/>
      <c r="AMK28" s="2"/>
      <c r="AML28" s="2"/>
    </row>
    <row r="29" spans="2:17 1025:1026" ht="23.25" customHeight="1" thickBot="1" x14ac:dyDescent="0.35">
      <c r="B29" s="23">
        <v>3</v>
      </c>
      <c r="C29" s="69" t="s">
        <v>124</v>
      </c>
      <c r="D29" s="196"/>
      <c r="E29" s="196"/>
      <c r="F29" s="196"/>
      <c r="G29" s="198"/>
      <c r="H29" s="80">
        <v>1679</v>
      </c>
      <c r="I29" s="18"/>
      <c r="J29" s="18"/>
      <c r="L29" s="62"/>
      <c r="N29" s="11"/>
      <c r="O29" s="11"/>
      <c r="P29" s="11"/>
      <c r="Q29" s="11"/>
      <c r="AMK29" s="2"/>
      <c r="AML29" s="2"/>
    </row>
    <row r="30" spans="2:17 1025:1026" ht="45.75" customHeight="1" thickBot="1" x14ac:dyDescent="0.35">
      <c r="B30" s="23">
        <v>5</v>
      </c>
      <c r="C30" s="69" t="s">
        <v>125</v>
      </c>
      <c r="D30" s="196"/>
      <c r="E30" s="196"/>
      <c r="F30" s="196"/>
      <c r="G30" s="198"/>
      <c r="H30" s="25" t="s">
        <v>126</v>
      </c>
      <c r="I30" s="18"/>
      <c r="J30" s="18"/>
      <c r="L30" s="62"/>
      <c r="N30" s="11"/>
      <c r="O30" s="11"/>
      <c r="P30" s="11"/>
      <c r="Q30" s="11"/>
      <c r="AMK30" s="2"/>
      <c r="AML30" s="2"/>
    </row>
    <row r="31" spans="2:17 1025:1026" ht="26.25" customHeight="1" thickBot="1" x14ac:dyDescent="0.35">
      <c r="B31" s="23">
        <v>6</v>
      </c>
      <c r="C31" s="69" t="s">
        <v>127</v>
      </c>
      <c r="D31" s="196"/>
      <c r="E31" s="196"/>
      <c r="F31" s="196"/>
      <c r="G31" s="198"/>
      <c r="H31" s="25" t="s">
        <v>128</v>
      </c>
      <c r="I31" s="18"/>
      <c r="J31" s="18"/>
      <c r="L31" s="62"/>
      <c r="N31" s="11"/>
      <c r="O31" s="11"/>
      <c r="P31" s="11"/>
      <c r="Q31" s="11"/>
      <c r="AMK31" s="2"/>
      <c r="AML31" s="2"/>
    </row>
    <row r="32" spans="2:17 1025:1026" ht="15.75" hidden="1" customHeight="1" x14ac:dyDescent="0.3">
      <c r="B32" s="23"/>
      <c r="C32" s="152"/>
      <c r="D32" s="152"/>
      <c r="E32" s="152"/>
      <c r="F32" s="152"/>
      <c r="G32" s="80"/>
      <c r="H32" s="25"/>
      <c r="I32" s="18"/>
      <c r="J32" s="18"/>
      <c r="L32" s="62"/>
      <c r="N32" s="11"/>
      <c r="O32" s="11"/>
      <c r="P32" s="11"/>
      <c r="Q32" s="11"/>
      <c r="AMK32" s="2"/>
      <c r="AML32" s="2"/>
    </row>
    <row r="33" spans="2:17 1025:1026" ht="15.75" hidden="1" customHeight="1" x14ac:dyDescent="0.3">
      <c r="B33" s="23"/>
      <c r="C33" s="152"/>
      <c r="D33" s="152"/>
      <c r="E33" s="152"/>
      <c r="F33" s="152"/>
      <c r="G33" s="25"/>
      <c r="H33" s="25"/>
      <c r="I33" s="18"/>
      <c r="J33" s="18"/>
      <c r="L33" s="62"/>
      <c r="N33" s="11"/>
      <c r="O33" s="11"/>
      <c r="P33" s="11"/>
      <c r="Q33" s="11"/>
      <c r="AMK33" s="2"/>
      <c r="AML33" s="2"/>
    </row>
    <row r="34" spans="2:17 1025:1026" x14ac:dyDescent="0.3">
      <c r="L34" s="62"/>
      <c r="N34" s="11"/>
      <c r="O34" s="11"/>
      <c r="Q34" s="11"/>
      <c r="AMK34" s="2"/>
      <c r="AML34" s="2"/>
    </row>
    <row r="35" spans="2:17 1025:1026" x14ac:dyDescent="0.3">
      <c r="B35" s="178" t="s">
        <v>129</v>
      </c>
      <c r="C35" s="178"/>
      <c r="D35" s="178"/>
      <c r="E35" s="178"/>
      <c r="F35" s="178"/>
      <c r="G35" s="178"/>
      <c r="H35" s="178"/>
      <c r="I35" s="12"/>
      <c r="J35" s="12"/>
      <c r="L35" s="62"/>
      <c r="N35" s="11"/>
      <c r="O35" s="11"/>
      <c r="Q35" s="11"/>
      <c r="AMK35" s="2"/>
      <c r="AML35" s="2"/>
    </row>
    <row r="36" spans="2:17 1025:1026" x14ac:dyDescent="0.3">
      <c r="L36" s="62"/>
      <c r="N36" s="11"/>
      <c r="O36" s="11"/>
      <c r="Q36" s="11"/>
      <c r="AMK36" s="2"/>
      <c r="AML36" s="2"/>
    </row>
    <row r="37" spans="2:17 1025:1026" ht="16.2" thickBot="1" x14ac:dyDescent="0.35">
      <c r="G37" s="81"/>
      <c r="H37" s="78" t="str">
        <f>H27</f>
        <v>Bombeiro</v>
      </c>
      <c r="I37" s="79"/>
      <c r="J37" s="79"/>
      <c r="L37" s="62"/>
      <c r="N37" s="11"/>
      <c r="O37" s="11"/>
      <c r="Q37" s="11"/>
      <c r="AMK37" s="2"/>
      <c r="AML37" s="2"/>
    </row>
    <row r="38" spans="2:17 1025:1026" ht="16.5" customHeight="1" thickBot="1" x14ac:dyDescent="0.35">
      <c r="B38" s="13">
        <v>1</v>
      </c>
      <c r="C38" s="146" t="s">
        <v>130</v>
      </c>
      <c r="D38" s="147"/>
      <c r="E38" s="147"/>
      <c r="F38" s="147"/>
      <c r="G38" s="187"/>
      <c r="H38" s="20" t="s">
        <v>131</v>
      </c>
      <c r="I38" s="17"/>
      <c r="J38" s="17"/>
      <c r="L38" s="62"/>
      <c r="N38" s="11"/>
      <c r="O38" s="11"/>
      <c r="P38" s="11"/>
      <c r="Q38" s="11"/>
      <c r="AMK38" s="2"/>
      <c r="AML38" s="2"/>
    </row>
    <row r="39" spans="2:17 1025:1026" ht="16.5" customHeight="1" thickBot="1" x14ac:dyDescent="0.35">
      <c r="B39" s="23" t="s">
        <v>17</v>
      </c>
      <c r="C39" s="154" t="s">
        <v>132</v>
      </c>
      <c r="D39" s="199"/>
      <c r="E39" s="199"/>
      <c r="F39" s="199"/>
      <c r="G39" s="200"/>
      <c r="H39" s="80">
        <f>H29</f>
        <v>1679</v>
      </c>
      <c r="I39" s="82"/>
      <c r="J39" s="82"/>
      <c r="L39" s="62"/>
      <c r="N39" s="11"/>
      <c r="O39" s="11"/>
      <c r="P39" s="11"/>
      <c r="Q39" s="11"/>
      <c r="AMK39" s="2"/>
      <c r="AML39" s="2"/>
    </row>
    <row r="40" spans="2:17 1025:1026" ht="16.5" customHeight="1" thickBot="1" x14ac:dyDescent="0.35">
      <c r="B40" s="23" t="s">
        <v>19</v>
      </c>
      <c r="C40" s="154" t="s">
        <v>133</v>
      </c>
      <c r="D40" s="199"/>
      <c r="E40" s="199"/>
      <c r="F40" s="199"/>
      <c r="G40" s="201"/>
      <c r="H40" s="25">
        <f>H39*30%</f>
        <v>503.7</v>
      </c>
      <c r="I40" s="18"/>
      <c r="J40" s="18"/>
      <c r="L40" s="62"/>
      <c r="N40" s="11"/>
      <c r="O40" s="11"/>
      <c r="P40" s="11"/>
      <c r="AMK40" s="2"/>
      <c r="AML40" s="2"/>
    </row>
    <row r="41" spans="2:17 1025:1026" ht="16.5" customHeight="1" thickBot="1" x14ac:dyDescent="0.35">
      <c r="B41" s="23" t="s">
        <v>21</v>
      </c>
      <c r="C41" s="154" t="s">
        <v>134</v>
      </c>
      <c r="D41" s="199"/>
      <c r="E41" s="199"/>
      <c r="F41" s="199"/>
      <c r="G41" s="201"/>
      <c r="H41" s="25"/>
      <c r="I41" s="18"/>
      <c r="J41" s="18"/>
      <c r="L41" s="62"/>
      <c r="N41" s="11"/>
      <c r="O41" s="11"/>
      <c r="P41" s="11"/>
      <c r="AMK41" s="2"/>
      <c r="AML41" s="2"/>
    </row>
    <row r="42" spans="2:17 1025:1026" ht="16.5" customHeight="1" thickBot="1" x14ac:dyDescent="0.35">
      <c r="B42" s="23" t="s">
        <v>23</v>
      </c>
      <c r="C42" s="154" t="s">
        <v>135</v>
      </c>
      <c r="D42" s="199"/>
      <c r="E42" s="199"/>
      <c r="F42" s="199"/>
      <c r="G42" s="201"/>
      <c r="H42" s="25"/>
      <c r="I42" s="18"/>
      <c r="J42" s="18"/>
      <c r="L42" s="62"/>
      <c r="N42" s="11"/>
      <c r="O42" s="11"/>
      <c r="P42" s="11"/>
      <c r="AMK42" s="2"/>
      <c r="AML42" s="2"/>
    </row>
    <row r="43" spans="2:17 1025:1026" ht="16.5" customHeight="1" thickBot="1" x14ac:dyDescent="0.35">
      <c r="B43" s="23" t="s">
        <v>25</v>
      </c>
      <c r="C43" s="154" t="s">
        <v>136</v>
      </c>
      <c r="D43" s="199"/>
      <c r="E43" s="199"/>
      <c r="F43" s="199"/>
      <c r="G43" s="201"/>
      <c r="H43" s="25"/>
      <c r="I43" s="18"/>
      <c r="J43" s="18"/>
      <c r="L43" s="62"/>
      <c r="N43" s="11"/>
      <c r="O43" s="11"/>
      <c r="P43" s="11"/>
      <c r="AMK43" s="2"/>
      <c r="AML43" s="2"/>
    </row>
    <row r="44" spans="2:17 1025:1026" ht="16.5" customHeight="1" thickBot="1" x14ac:dyDescent="0.35">
      <c r="B44" s="23" t="s">
        <v>27</v>
      </c>
      <c r="C44" s="154" t="s">
        <v>137</v>
      </c>
      <c r="D44" s="199"/>
      <c r="E44" s="199"/>
      <c r="F44" s="199"/>
      <c r="G44" s="201"/>
      <c r="H44" s="25"/>
      <c r="I44" s="18"/>
      <c r="J44" s="18"/>
      <c r="L44" s="62"/>
      <c r="N44" s="11"/>
      <c r="O44" s="11"/>
      <c r="P44" s="11"/>
      <c r="AMK44" s="2"/>
      <c r="AML44" s="2"/>
    </row>
    <row r="45" spans="2:17 1025:1026" ht="16.5" customHeight="1" thickBot="1" x14ac:dyDescent="0.35">
      <c r="B45" s="23" t="s">
        <v>29</v>
      </c>
      <c r="C45" s="154" t="s">
        <v>138</v>
      </c>
      <c r="D45" s="199"/>
      <c r="E45" s="199"/>
      <c r="F45" s="199"/>
      <c r="G45" s="201"/>
      <c r="H45" s="25"/>
      <c r="I45" s="18"/>
      <c r="J45" s="18"/>
      <c r="L45" s="62"/>
      <c r="N45" s="11"/>
      <c r="O45" s="11"/>
      <c r="P45" s="11"/>
      <c r="AMK45" s="2"/>
      <c r="AML45" s="2"/>
    </row>
    <row r="46" spans="2:17 1025:1026" ht="16.5" customHeight="1" thickBot="1" x14ac:dyDescent="0.35">
      <c r="B46" s="212" t="s">
        <v>139</v>
      </c>
      <c r="C46" s="213"/>
      <c r="D46" s="213"/>
      <c r="E46" s="213"/>
      <c r="F46" s="213"/>
      <c r="G46" s="214"/>
      <c r="H46" s="211">
        <f>SUM(H39:H45)</f>
        <v>2182.6999999999998</v>
      </c>
      <c r="I46" s="83"/>
      <c r="J46" s="83"/>
      <c r="L46" s="62"/>
      <c r="N46" s="11"/>
      <c r="O46" s="11"/>
      <c r="P46" s="11"/>
      <c r="AMK46" s="2"/>
      <c r="AML46" s="2"/>
    </row>
    <row r="47" spans="2:17 1025:1026" x14ac:dyDescent="0.3">
      <c r="L47" s="62"/>
      <c r="N47" s="11"/>
      <c r="O47" s="11"/>
      <c r="AMK47" s="2"/>
      <c r="AML47" s="2"/>
    </row>
    <row r="48" spans="2:17 1025:1026" x14ac:dyDescent="0.3">
      <c r="G48" s="84"/>
      <c r="H48" s="84"/>
      <c r="I48" s="84"/>
      <c r="J48" s="84"/>
      <c r="L48" s="62"/>
      <c r="N48" s="11"/>
      <c r="O48" s="11"/>
      <c r="AMK48" s="2"/>
      <c r="AML48" s="2"/>
    </row>
    <row r="49" spans="2:16 1025:1026" x14ac:dyDescent="0.3">
      <c r="B49" s="178" t="s">
        <v>140</v>
      </c>
      <c r="C49" s="178"/>
      <c r="D49" s="178"/>
      <c r="E49" s="178"/>
      <c r="F49" s="178"/>
      <c r="G49" s="178"/>
      <c r="H49" s="178"/>
      <c r="I49" s="76"/>
      <c r="J49" s="76"/>
      <c r="L49" s="62"/>
      <c r="N49" s="11"/>
      <c r="O49" s="11"/>
      <c r="AMK49" s="2"/>
      <c r="AML49" s="2"/>
    </row>
    <row r="50" spans="2:16 1025:1026" x14ac:dyDescent="0.3">
      <c r="B50" s="85"/>
      <c r="L50" s="62"/>
      <c r="N50" s="11"/>
      <c r="O50" s="11"/>
      <c r="AMK50" s="2"/>
      <c r="AML50" s="2"/>
    </row>
    <row r="51" spans="2:16 1025:1026" x14ac:dyDescent="0.3">
      <c r="B51" s="179" t="s">
        <v>141</v>
      </c>
      <c r="C51" s="179"/>
      <c r="D51" s="179"/>
      <c r="E51" s="179"/>
      <c r="F51" s="179"/>
      <c r="G51" s="179"/>
      <c r="H51" s="179"/>
      <c r="I51" s="12"/>
      <c r="J51" s="12"/>
      <c r="L51" s="62"/>
      <c r="N51" s="11"/>
      <c r="O51" s="11"/>
      <c r="AMK51" s="2"/>
      <c r="AML51" s="2"/>
    </row>
    <row r="52" spans="2:16 1025:1026" x14ac:dyDescent="0.3">
      <c r="L52" s="62"/>
      <c r="N52" s="11"/>
      <c r="O52" s="11"/>
      <c r="AMK52" s="2"/>
      <c r="AML52" s="2"/>
    </row>
    <row r="53" spans="2:16 1025:1026" ht="16.2" thickBot="1" x14ac:dyDescent="0.35">
      <c r="G53" s="81"/>
      <c r="H53" s="78" t="str">
        <f>H37</f>
        <v>Bombeiro</v>
      </c>
      <c r="I53" s="79"/>
      <c r="J53" s="79"/>
      <c r="L53" s="62"/>
      <c r="N53" s="11"/>
      <c r="O53" s="11"/>
      <c r="AMK53" s="2"/>
      <c r="AML53" s="2"/>
    </row>
    <row r="54" spans="2:16 1025:1026" ht="32.25" customHeight="1" thickBot="1" x14ac:dyDescent="0.35">
      <c r="B54" s="13" t="s">
        <v>142</v>
      </c>
      <c r="C54" s="193" t="s">
        <v>143</v>
      </c>
      <c r="D54" s="147"/>
      <c r="E54" s="147"/>
      <c r="F54" s="147"/>
      <c r="G54" s="187"/>
      <c r="H54" s="20" t="s">
        <v>131</v>
      </c>
      <c r="I54" s="17"/>
      <c r="J54" s="17"/>
      <c r="L54" s="62"/>
      <c r="N54" s="11"/>
      <c r="O54" s="11"/>
      <c r="P54" s="11"/>
      <c r="AMK54" s="2"/>
      <c r="AML54" s="2"/>
    </row>
    <row r="55" spans="2:16 1025:1026" ht="16.5" customHeight="1" thickBot="1" x14ac:dyDescent="0.35">
      <c r="B55" s="23" t="s">
        <v>17</v>
      </c>
      <c r="C55" s="154" t="s">
        <v>144</v>
      </c>
      <c r="D55" s="199"/>
      <c r="E55" s="199"/>
      <c r="F55" s="199"/>
      <c r="G55" s="201"/>
      <c r="H55" s="25">
        <f>H46*8.33%</f>
        <v>181.81890999999999</v>
      </c>
      <c r="I55" s="18"/>
      <c r="J55" s="18"/>
      <c r="L55" s="62"/>
      <c r="N55" s="11"/>
      <c r="O55" s="11"/>
      <c r="P55" s="11"/>
      <c r="AMK55" s="2"/>
      <c r="AML55" s="2"/>
    </row>
    <row r="56" spans="2:16 1025:1026" ht="16.5" customHeight="1" thickBot="1" x14ac:dyDescent="0.35">
      <c r="B56" s="23" t="s">
        <v>19</v>
      </c>
      <c r="C56" s="154" t="s">
        <v>145</v>
      </c>
      <c r="D56" s="199"/>
      <c r="E56" s="199"/>
      <c r="F56" s="199"/>
      <c r="G56" s="201"/>
      <c r="H56" s="25">
        <f>H46*12.1%</f>
        <v>264.10669999999999</v>
      </c>
      <c r="I56" s="18"/>
      <c r="J56" s="18"/>
      <c r="L56" s="62"/>
      <c r="N56" s="11"/>
      <c r="O56" s="11"/>
      <c r="P56" s="11"/>
      <c r="AMK56" s="2"/>
      <c r="AML56" s="2"/>
    </row>
    <row r="57" spans="2:16 1025:1026" ht="16.5" customHeight="1" thickBot="1" x14ac:dyDescent="0.35">
      <c r="B57" s="146" t="s">
        <v>139</v>
      </c>
      <c r="C57" s="147"/>
      <c r="D57" s="147"/>
      <c r="E57" s="147"/>
      <c r="F57" s="147"/>
      <c r="G57" s="86"/>
      <c r="H57" s="87">
        <f>ROUND(SUM(H55:H56),2)</f>
        <v>445.93</v>
      </c>
      <c r="I57" s="83"/>
      <c r="J57" s="83"/>
      <c r="L57" s="62"/>
      <c r="N57" s="11"/>
      <c r="O57" s="11"/>
      <c r="P57" s="11"/>
      <c r="AMK57" s="2"/>
      <c r="AML57" s="2"/>
    </row>
    <row r="58" spans="2:16 1025:1026" x14ac:dyDescent="0.3">
      <c r="L58" s="62"/>
      <c r="N58" s="11"/>
      <c r="O58" s="11"/>
      <c r="AMK58" s="2"/>
      <c r="AML58" s="2"/>
    </row>
    <row r="59" spans="2:16 1025:1026" x14ac:dyDescent="0.3">
      <c r="L59" s="62"/>
      <c r="N59" s="11"/>
      <c r="O59" s="11"/>
      <c r="AMK59" s="2"/>
      <c r="AML59" s="2"/>
    </row>
    <row r="60" spans="2:16 1025:1026" ht="31.5" customHeight="1" x14ac:dyDescent="0.3">
      <c r="B60" s="179" t="s">
        <v>146</v>
      </c>
      <c r="C60" s="180"/>
      <c r="D60" s="180"/>
      <c r="E60" s="180"/>
      <c r="F60" s="180"/>
      <c r="G60" s="180"/>
      <c r="H60" s="180"/>
      <c r="I60" s="17"/>
      <c r="J60" s="17"/>
      <c r="L60" s="62"/>
      <c r="N60" s="11"/>
      <c r="O60" s="11"/>
      <c r="AMK60" s="2"/>
      <c r="AML60" s="2"/>
    </row>
    <row r="61" spans="2:16 1025:1026" ht="16.2" thickBot="1" x14ac:dyDescent="0.35">
      <c r="L61" s="62"/>
      <c r="N61" s="11"/>
      <c r="O61" s="11"/>
      <c r="AMK61" s="2"/>
      <c r="AML61" s="2"/>
    </row>
    <row r="62" spans="2:16 1025:1026" x14ac:dyDescent="0.3">
      <c r="G62" s="81"/>
      <c r="H62" s="78" t="str">
        <f>H53</f>
        <v>Bombeiro</v>
      </c>
      <c r="I62" s="79"/>
      <c r="J62" s="79"/>
      <c r="L62" s="62"/>
      <c r="N62" s="11"/>
      <c r="O62" s="11"/>
      <c r="AMK62" s="2"/>
      <c r="AML62" s="2"/>
    </row>
    <row r="63" spans="2:16 1025:1026" ht="21.75" customHeight="1" x14ac:dyDescent="0.3">
      <c r="B63" s="13" t="s">
        <v>147</v>
      </c>
      <c r="C63" s="155" t="s">
        <v>148</v>
      </c>
      <c r="D63" s="190"/>
      <c r="E63" s="190"/>
      <c r="F63" s="20"/>
      <c r="G63" s="20" t="s">
        <v>149</v>
      </c>
      <c r="H63" s="20" t="s">
        <v>131</v>
      </c>
      <c r="I63" s="17"/>
      <c r="J63" s="17"/>
      <c r="L63" s="62"/>
      <c r="N63" s="11"/>
      <c r="O63" s="11"/>
      <c r="AMK63" s="2"/>
      <c r="AML63" s="2"/>
    </row>
    <row r="64" spans="2:16 1025:1026" x14ac:dyDescent="0.3">
      <c r="B64" s="23" t="s">
        <v>17</v>
      </c>
      <c r="C64" s="88" t="s">
        <v>150</v>
      </c>
      <c r="D64" s="191"/>
      <c r="E64" s="191"/>
      <c r="F64" s="89"/>
      <c r="G64" s="89">
        <v>0.2</v>
      </c>
      <c r="H64" s="25">
        <f t="shared" ref="H64:H71" si="0">($H$57+$H$46)*G64</f>
        <v>525.726</v>
      </c>
      <c r="I64" s="18"/>
      <c r="J64" s="18"/>
      <c r="L64" s="62"/>
      <c r="N64" s="11"/>
      <c r="O64" s="11"/>
      <c r="AMK64" s="2"/>
      <c r="AML64" s="2"/>
    </row>
    <row r="65" spans="2:16 1025:1026" x14ac:dyDescent="0.3">
      <c r="B65" s="23" t="s">
        <v>19</v>
      </c>
      <c r="C65" s="88" t="s">
        <v>151</v>
      </c>
      <c r="D65" s="191"/>
      <c r="E65" s="191"/>
      <c r="F65" s="89"/>
      <c r="G65" s="89">
        <v>2.5000000000000001E-2</v>
      </c>
      <c r="H65" s="25">
        <f t="shared" si="0"/>
        <v>65.71575</v>
      </c>
      <c r="I65" s="18"/>
      <c r="J65" s="18"/>
      <c r="L65" s="62"/>
      <c r="N65" s="11"/>
      <c r="O65" s="11"/>
      <c r="AMK65" s="2"/>
      <c r="AML65" s="2"/>
    </row>
    <row r="66" spans="2:16 1025:1026" x14ac:dyDescent="0.3">
      <c r="B66" s="23" t="s">
        <v>21</v>
      </c>
      <c r="C66" s="88" t="s">
        <v>152</v>
      </c>
      <c r="D66" s="191"/>
      <c r="E66" s="191"/>
      <c r="F66" s="89"/>
      <c r="G66" s="89">
        <v>0.03</v>
      </c>
      <c r="H66" s="25">
        <f t="shared" si="0"/>
        <v>78.858899999999991</v>
      </c>
      <c r="I66" s="18"/>
      <c r="J66" s="18"/>
      <c r="L66" s="62"/>
      <c r="N66" s="11"/>
      <c r="O66" s="11"/>
      <c r="AMK66" s="2"/>
      <c r="AML66" s="2"/>
    </row>
    <row r="67" spans="2:16 1025:1026" x14ac:dyDescent="0.3">
      <c r="B67" s="23" t="s">
        <v>23</v>
      </c>
      <c r="C67" s="90" t="s">
        <v>153</v>
      </c>
      <c r="D67" s="192"/>
      <c r="E67" s="192"/>
      <c r="F67" s="89"/>
      <c r="G67" s="89">
        <v>1.4999999999999999E-2</v>
      </c>
      <c r="H67" s="25">
        <f t="shared" si="0"/>
        <v>39.429449999999996</v>
      </c>
      <c r="I67" s="18"/>
      <c r="J67" s="18"/>
      <c r="L67" s="62"/>
      <c r="N67" s="11"/>
      <c r="O67" s="11"/>
      <c r="AMK67" s="2"/>
      <c r="AML67" s="2"/>
    </row>
    <row r="68" spans="2:16 1025:1026" x14ac:dyDescent="0.3">
      <c r="B68" s="23" t="s">
        <v>25</v>
      </c>
      <c r="C68" s="88" t="s">
        <v>154</v>
      </c>
      <c r="D68" s="191"/>
      <c r="E68" s="191"/>
      <c r="F68" s="89"/>
      <c r="G68" s="89">
        <v>0.01</v>
      </c>
      <c r="H68" s="25">
        <f t="shared" si="0"/>
        <v>26.286299999999997</v>
      </c>
      <c r="I68" s="18"/>
      <c r="J68" s="18"/>
      <c r="L68" s="62"/>
      <c r="N68" s="11"/>
      <c r="O68" s="11"/>
      <c r="AMK68" s="2"/>
      <c r="AML68" s="2"/>
    </row>
    <row r="69" spans="2:16 1025:1026" x14ac:dyDescent="0.3">
      <c r="B69" s="23" t="s">
        <v>27</v>
      </c>
      <c r="C69" s="88" t="s">
        <v>155</v>
      </c>
      <c r="D69" s="191"/>
      <c r="E69" s="191"/>
      <c r="F69" s="89"/>
      <c r="G69" s="89">
        <v>6.0000000000000001E-3</v>
      </c>
      <c r="H69" s="25">
        <f t="shared" si="0"/>
        <v>15.771779999999998</v>
      </c>
      <c r="I69" s="18"/>
      <c r="J69" s="18"/>
      <c r="L69" s="62"/>
      <c r="N69" s="11"/>
      <c r="O69" s="11"/>
      <c r="AMK69" s="2"/>
      <c r="AML69" s="2"/>
    </row>
    <row r="70" spans="2:16 1025:1026" x14ac:dyDescent="0.3">
      <c r="B70" s="23" t="s">
        <v>29</v>
      </c>
      <c r="C70" s="88" t="s">
        <v>156</v>
      </c>
      <c r="D70" s="191"/>
      <c r="E70" s="191"/>
      <c r="F70" s="89"/>
      <c r="G70" s="89">
        <v>2E-3</v>
      </c>
      <c r="H70" s="25">
        <f t="shared" si="0"/>
        <v>5.2572599999999996</v>
      </c>
      <c r="I70" s="18"/>
      <c r="J70" s="18"/>
      <c r="L70" s="62"/>
      <c r="N70" s="11"/>
      <c r="O70" s="11"/>
      <c r="AMK70" s="2"/>
      <c r="AML70" s="2"/>
    </row>
    <row r="71" spans="2:16 1025:1026" x14ac:dyDescent="0.3">
      <c r="B71" s="23" t="s">
        <v>31</v>
      </c>
      <c r="C71" s="88" t="s">
        <v>157</v>
      </c>
      <c r="D71" s="191"/>
      <c r="E71" s="191"/>
      <c r="F71" s="89"/>
      <c r="G71" s="89">
        <v>0.08</v>
      </c>
      <c r="H71" s="25">
        <f t="shared" si="0"/>
        <v>210.29039999999998</v>
      </c>
      <c r="I71" s="18"/>
      <c r="J71" s="18"/>
      <c r="L71" s="62"/>
      <c r="N71" s="11"/>
      <c r="O71" s="11"/>
      <c r="AMK71" s="2"/>
      <c r="AML71" s="2"/>
    </row>
    <row r="72" spans="2:16 1025:1026" ht="24" customHeight="1" x14ac:dyDescent="0.3">
      <c r="B72" s="146" t="s">
        <v>158</v>
      </c>
      <c r="C72" s="147"/>
      <c r="D72" s="147"/>
      <c r="E72" s="147"/>
      <c r="F72" s="77"/>
      <c r="G72" s="91">
        <f>SUM(G64:G71)</f>
        <v>0.36800000000000005</v>
      </c>
      <c r="H72" s="87">
        <f>ROUND(SUM(H64:H71),2)</f>
        <v>967.34</v>
      </c>
      <c r="I72" s="83"/>
      <c r="J72" s="83"/>
      <c r="L72" s="62"/>
      <c r="N72" s="11"/>
      <c r="O72" s="11"/>
      <c r="AMK72" s="2"/>
      <c r="AML72" s="2"/>
    </row>
    <row r="73" spans="2:16 1025:1026" x14ac:dyDescent="0.3">
      <c r="L73" s="62"/>
      <c r="N73" s="11"/>
      <c r="O73" s="11"/>
      <c r="AMK73" s="2"/>
      <c r="AML73" s="2"/>
    </row>
    <row r="74" spans="2:16 1025:1026" x14ac:dyDescent="0.3">
      <c r="L74" s="62"/>
      <c r="N74" s="11"/>
      <c r="O74" s="11"/>
      <c r="AMK74" s="2"/>
      <c r="AML74" s="2"/>
    </row>
    <row r="75" spans="2:16 1025:1026" x14ac:dyDescent="0.3">
      <c r="B75" s="179" t="s">
        <v>159</v>
      </c>
      <c r="C75" s="179"/>
      <c r="D75" s="179"/>
      <c r="E75" s="179"/>
      <c r="F75" s="179"/>
      <c r="G75" s="179"/>
      <c r="H75" s="179"/>
      <c r="I75" s="12"/>
      <c r="J75" s="12"/>
      <c r="L75" s="62"/>
      <c r="N75" s="11"/>
      <c r="O75" s="11"/>
      <c r="AMK75" s="2"/>
      <c r="AML75" s="2"/>
    </row>
    <row r="76" spans="2:16 1025:1026" x14ac:dyDescent="0.3">
      <c r="L76" s="62"/>
      <c r="N76" s="11"/>
      <c r="O76" s="11"/>
      <c r="AMK76" s="2"/>
      <c r="AML76" s="2"/>
    </row>
    <row r="77" spans="2:16 1025:1026" ht="16.2" thickBot="1" x14ac:dyDescent="0.35">
      <c r="G77" s="81"/>
      <c r="H77" s="78" t="str">
        <f>H62</f>
        <v>Bombeiro</v>
      </c>
      <c r="I77" s="79"/>
      <c r="J77" s="79"/>
      <c r="L77" s="62"/>
      <c r="N77" s="11"/>
      <c r="O77" s="11"/>
      <c r="AMK77" s="2"/>
      <c r="AML77" s="2"/>
    </row>
    <row r="78" spans="2:16 1025:1026" ht="16.5" customHeight="1" thickBot="1" x14ac:dyDescent="0.35">
      <c r="B78" s="13" t="s">
        <v>160</v>
      </c>
      <c r="C78" s="193" t="s">
        <v>161</v>
      </c>
      <c r="D78" s="194"/>
      <c r="E78" s="194"/>
      <c r="F78" s="194"/>
      <c r="G78" s="202"/>
      <c r="H78" s="92" t="s">
        <v>131</v>
      </c>
      <c r="I78" s="93"/>
      <c r="J78" s="93"/>
      <c r="L78" s="62"/>
      <c r="N78" s="11"/>
      <c r="O78" s="11"/>
      <c r="P78" s="11"/>
      <c r="AMK78" s="2"/>
      <c r="AML78" s="2"/>
    </row>
    <row r="79" spans="2:16 1025:1026" ht="15" customHeight="1" thickBot="1" x14ac:dyDescent="0.35">
      <c r="B79" s="23" t="s">
        <v>17</v>
      </c>
      <c r="C79" s="203" t="s">
        <v>162</v>
      </c>
      <c r="D79" s="205"/>
      <c r="E79" s="205"/>
      <c r="F79" s="205"/>
      <c r="G79" s="204"/>
      <c r="H79" s="43">
        <f>(4.2*2*15)-H39*0.06</f>
        <v>25.260000000000005</v>
      </c>
      <c r="I79" s="94"/>
      <c r="J79" s="94"/>
      <c r="L79" s="62"/>
      <c r="N79" s="11"/>
      <c r="O79" s="11"/>
      <c r="P79" s="11"/>
      <c r="AMK79" s="2"/>
      <c r="AML79" s="2"/>
    </row>
    <row r="80" spans="2:16 1025:1026" ht="16.5" customHeight="1" thickBot="1" x14ac:dyDescent="0.35">
      <c r="B80" s="23" t="s">
        <v>19</v>
      </c>
      <c r="C80" s="203" t="s">
        <v>163</v>
      </c>
      <c r="D80" s="205"/>
      <c r="E80" s="205"/>
      <c r="F80" s="205"/>
      <c r="G80" s="204"/>
      <c r="H80" s="43">
        <f>(17*15)-(20%*(17*15))</f>
        <v>204</v>
      </c>
      <c r="I80" s="94"/>
      <c r="J80" s="94"/>
      <c r="L80" s="62"/>
      <c r="N80" s="11"/>
      <c r="O80" s="11"/>
      <c r="P80" s="11"/>
      <c r="AMK80" s="2"/>
      <c r="AML80" s="2"/>
    </row>
    <row r="81" spans="2:21 1025:1026" ht="16.5" customHeight="1" thickBot="1" x14ac:dyDescent="0.35">
      <c r="B81" s="23" t="s">
        <v>21</v>
      </c>
      <c r="C81" s="203" t="s">
        <v>164</v>
      </c>
      <c r="D81" s="205"/>
      <c r="E81" s="205"/>
      <c r="F81" s="205"/>
      <c r="G81" s="204"/>
      <c r="H81" s="43">
        <v>147.36000000000001</v>
      </c>
      <c r="I81" s="94"/>
      <c r="J81" s="94"/>
      <c r="L81" s="62"/>
      <c r="N81" s="11"/>
      <c r="O81" s="11"/>
      <c r="P81" s="11"/>
      <c r="AMK81" s="2"/>
      <c r="AML81" s="2"/>
    </row>
    <row r="82" spans="2:21 1025:1026" ht="16.5" customHeight="1" thickBot="1" x14ac:dyDescent="0.35">
      <c r="B82" s="23" t="s">
        <v>23</v>
      </c>
      <c r="C82" s="203" t="s">
        <v>165</v>
      </c>
      <c r="D82" s="205"/>
      <c r="E82" s="205"/>
      <c r="F82" s="205"/>
      <c r="G82" s="204"/>
      <c r="H82" s="43"/>
      <c r="I82" s="94"/>
      <c r="J82" s="94"/>
      <c r="L82" s="95" t="s">
        <v>166</v>
      </c>
      <c r="N82" s="11"/>
      <c r="O82" s="11"/>
      <c r="P82" s="11"/>
      <c r="AMK82" s="2"/>
      <c r="AML82" s="2"/>
    </row>
    <row r="83" spans="2:21 1025:1026" ht="15.75" hidden="1" customHeight="1" x14ac:dyDescent="0.3">
      <c r="B83" s="23" t="s">
        <v>25</v>
      </c>
      <c r="C83" s="154"/>
      <c r="D83" s="154"/>
      <c r="E83" s="154"/>
      <c r="F83" s="154"/>
      <c r="G83" s="43"/>
      <c r="H83" s="43"/>
      <c r="I83" s="94"/>
      <c r="J83" s="94"/>
      <c r="L83" s="62"/>
      <c r="N83" s="11"/>
      <c r="O83" s="11"/>
      <c r="P83" s="11"/>
      <c r="AMK83" s="2"/>
      <c r="AML83" s="2"/>
    </row>
    <row r="84" spans="2:21 1025:1026" ht="15.75" hidden="1" customHeight="1" x14ac:dyDescent="0.3">
      <c r="B84" s="23" t="s">
        <v>27</v>
      </c>
      <c r="C84" s="154"/>
      <c r="D84" s="154"/>
      <c r="E84" s="154"/>
      <c r="F84" s="154"/>
      <c r="G84" s="43"/>
      <c r="H84" s="43"/>
      <c r="I84" s="94"/>
      <c r="J84" s="94"/>
      <c r="L84" s="96"/>
      <c r="N84" s="11"/>
      <c r="O84" s="11"/>
      <c r="P84" s="11"/>
      <c r="Q84" s="11"/>
      <c r="R84" s="11"/>
      <c r="S84" s="11"/>
      <c r="T84" s="11"/>
      <c r="U84" s="11"/>
      <c r="AMK84" s="2"/>
      <c r="AML84" s="2"/>
    </row>
    <row r="85" spans="2:21 1025:1026" ht="15.75" hidden="1" customHeight="1" x14ac:dyDescent="0.3">
      <c r="B85" s="23" t="s">
        <v>29</v>
      </c>
      <c r="C85" s="154"/>
      <c r="D85" s="154"/>
      <c r="E85" s="154"/>
      <c r="F85" s="154"/>
      <c r="G85" s="43"/>
      <c r="H85" s="43"/>
      <c r="I85" s="94"/>
      <c r="J85" s="94"/>
      <c r="L85" s="96"/>
      <c r="N85" s="11"/>
      <c r="O85" s="11"/>
      <c r="P85" s="11"/>
      <c r="Q85" s="11"/>
      <c r="R85" s="11"/>
      <c r="S85" s="11"/>
      <c r="T85" s="11"/>
      <c r="U85" s="11"/>
      <c r="AMK85" s="2"/>
      <c r="AML85" s="2"/>
    </row>
    <row r="86" spans="2:21 1025:1026" ht="15.75" hidden="1" customHeight="1" x14ac:dyDescent="0.3">
      <c r="B86" s="23" t="s">
        <v>31</v>
      </c>
      <c r="C86" s="154"/>
      <c r="D86" s="154"/>
      <c r="E86" s="154"/>
      <c r="F86" s="154"/>
      <c r="G86" s="43"/>
      <c r="H86" s="43"/>
      <c r="I86" s="94"/>
      <c r="J86" s="94"/>
      <c r="L86" s="96"/>
      <c r="N86" s="11"/>
      <c r="O86" s="11"/>
      <c r="P86" s="11"/>
      <c r="Q86" s="11"/>
      <c r="R86" s="11"/>
      <c r="S86" s="11"/>
      <c r="T86" s="11"/>
      <c r="U86" s="11"/>
      <c r="AMK86" s="2"/>
      <c r="AML86" s="2"/>
    </row>
    <row r="87" spans="2:21 1025:1026" ht="16.5" customHeight="1" thickBot="1" x14ac:dyDescent="0.35">
      <c r="B87" s="146" t="s">
        <v>139</v>
      </c>
      <c r="C87" s="147"/>
      <c r="D87" s="147"/>
      <c r="E87" s="147"/>
      <c r="F87" s="147"/>
      <c r="G87" s="97"/>
      <c r="H87" s="98">
        <f>SUM(H79:H86)</f>
        <v>376.62</v>
      </c>
      <c r="I87" s="99"/>
      <c r="J87" s="99"/>
      <c r="L87" s="62"/>
      <c r="N87" s="11"/>
      <c r="O87" s="11"/>
      <c r="P87" s="11"/>
      <c r="Q87" s="11"/>
      <c r="R87" s="11"/>
      <c r="S87" s="11"/>
      <c r="T87" s="11"/>
      <c r="U87" s="11"/>
      <c r="AMK87" s="2"/>
      <c r="AML87" s="2"/>
    </row>
    <row r="88" spans="2:21 1025:1026" x14ac:dyDescent="0.3">
      <c r="L88" s="62"/>
      <c r="N88" s="11"/>
      <c r="O88" s="11"/>
      <c r="P88" s="11"/>
      <c r="Q88" s="11"/>
      <c r="R88" s="11"/>
      <c r="S88" s="11"/>
      <c r="T88" s="11"/>
      <c r="AMK88" s="2"/>
      <c r="AML88" s="2"/>
    </row>
    <row r="89" spans="2:21 1025:1026" x14ac:dyDescent="0.3">
      <c r="L89" s="62"/>
      <c r="N89" s="11"/>
      <c r="O89" s="11"/>
      <c r="P89" s="11"/>
      <c r="Q89" s="11"/>
      <c r="R89" s="11"/>
      <c r="S89" s="11"/>
      <c r="T89" s="11"/>
      <c r="AMK89" s="2"/>
      <c r="AML89" s="2"/>
    </row>
    <row r="90" spans="2:21 1025:1026" x14ac:dyDescent="0.3">
      <c r="B90" s="179" t="s">
        <v>167</v>
      </c>
      <c r="C90" s="179"/>
      <c r="D90" s="179"/>
      <c r="E90" s="179"/>
      <c r="F90" s="179"/>
      <c r="G90" s="179"/>
      <c r="H90" s="179"/>
      <c r="I90" s="12"/>
      <c r="J90" s="12"/>
      <c r="L90" s="62"/>
      <c r="N90" s="11"/>
      <c r="O90" s="11"/>
      <c r="P90" s="11"/>
      <c r="Q90" s="11"/>
      <c r="R90" s="11"/>
      <c r="S90" s="11"/>
      <c r="T90" s="11"/>
      <c r="AMK90" s="2"/>
      <c r="AML90" s="2"/>
    </row>
    <row r="91" spans="2:21 1025:1026" x14ac:dyDescent="0.3">
      <c r="L91" s="62"/>
      <c r="N91" s="11"/>
      <c r="O91" s="11"/>
      <c r="P91" s="11"/>
      <c r="Q91" s="11"/>
      <c r="R91" s="11"/>
      <c r="S91" s="11"/>
      <c r="T91" s="11"/>
      <c r="AMK91" s="2"/>
      <c r="AML91" s="2"/>
    </row>
    <row r="92" spans="2:21 1025:1026" ht="16.2" thickBot="1" x14ac:dyDescent="0.35">
      <c r="G92" s="81"/>
      <c r="H92" s="78" t="str">
        <f>H77</f>
        <v>Bombeiro</v>
      </c>
      <c r="I92" s="79"/>
      <c r="J92" s="79"/>
      <c r="L92" s="62"/>
      <c r="N92" s="11"/>
      <c r="O92" s="11"/>
      <c r="P92" s="11"/>
      <c r="Q92" s="11"/>
      <c r="R92" s="11"/>
      <c r="S92" s="11"/>
      <c r="T92" s="11"/>
      <c r="AMK92" s="2"/>
      <c r="AML92" s="2"/>
    </row>
    <row r="93" spans="2:21 1025:1026" ht="16.5" customHeight="1" thickBot="1" x14ac:dyDescent="0.35">
      <c r="B93" s="13">
        <v>2</v>
      </c>
      <c r="C93" s="193" t="s">
        <v>168</v>
      </c>
      <c r="D93" s="194"/>
      <c r="E93" s="194"/>
      <c r="F93" s="194"/>
      <c r="G93" s="206"/>
      <c r="H93" s="20" t="s">
        <v>131</v>
      </c>
      <c r="I93" s="17"/>
      <c r="J93" s="17"/>
      <c r="L93" s="62"/>
      <c r="N93" s="11"/>
      <c r="O93" s="11"/>
      <c r="P93" s="11"/>
      <c r="Q93" s="11"/>
      <c r="R93" s="11"/>
      <c r="S93" s="11"/>
      <c r="T93" s="11"/>
      <c r="U93" s="11"/>
      <c r="AMK93" s="2"/>
      <c r="AML93" s="2"/>
    </row>
    <row r="94" spans="2:21 1025:1026" ht="21" customHeight="1" thickBot="1" x14ac:dyDescent="0.35">
      <c r="B94" s="23" t="s">
        <v>142</v>
      </c>
      <c r="C94" s="203" t="s">
        <v>143</v>
      </c>
      <c r="D94" s="205"/>
      <c r="E94" s="205"/>
      <c r="F94" s="205"/>
      <c r="G94" s="207"/>
      <c r="H94" s="25">
        <f>H57</f>
        <v>445.93</v>
      </c>
      <c r="I94" s="18"/>
      <c r="J94" s="18"/>
      <c r="K94" s="100"/>
      <c r="L94" s="62"/>
      <c r="N94" s="11"/>
      <c r="O94" s="11"/>
      <c r="P94" s="11"/>
      <c r="Q94" s="11"/>
      <c r="R94" s="11"/>
      <c r="S94" s="11"/>
      <c r="T94" s="11"/>
      <c r="U94" s="11"/>
      <c r="AMK94" s="2"/>
      <c r="AML94" s="2"/>
    </row>
    <row r="95" spans="2:21 1025:1026" ht="16.5" customHeight="1" thickBot="1" x14ac:dyDescent="0.35">
      <c r="B95" s="23" t="s">
        <v>147</v>
      </c>
      <c r="C95" s="203" t="s">
        <v>148</v>
      </c>
      <c r="D95" s="205"/>
      <c r="E95" s="205"/>
      <c r="F95" s="205"/>
      <c r="G95" s="207"/>
      <c r="H95" s="25">
        <f>H72</f>
        <v>967.34</v>
      </c>
      <c r="I95" s="18"/>
      <c r="J95" s="18"/>
      <c r="L95" s="62"/>
      <c r="N95" s="11"/>
      <c r="O95" s="11"/>
      <c r="P95" s="11"/>
      <c r="Q95" s="11"/>
      <c r="R95" s="11"/>
      <c r="S95" s="11"/>
      <c r="T95" s="11"/>
      <c r="U95" s="11"/>
      <c r="AMK95" s="2"/>
      <c r="AML95" s="2"/>
    </row>
    <row r="96" spans="2:21 1025:1026" ht="16.5" customHeight="1" thickBot="1" x14ac:dyDescent="0.35">
      <c r="B96" s="23" t="s">
        <v>160</v>
      </c>
      <c r="C96" s="203" t="s">
        <v>161</v>
      </c>
      <c r="D96" s="205"/>
      <c r="E96" s="205"/>
      <c r="F96" s="205"/>
      <c r="G96" s="207"/>
      <c r="H96" s="25">
        <f>H87</f>
        <v>376.62</v>
      </c>
      <c r="I96" s="18"/>
      <c r="J96" s="18"/>
      <c r="L96" s="62"/>
      <c r="N96" s="11"/>
      <c r="O96" s="11"/>
      <c r="P96" s="11"/>
      <c r="Q96" s="11"/>
      <c r="R96" s="11"/>
      <c r="S96" s="11"/>
      <c r="T96" s="11"/>
      <c r="U96" s="11"/>
      <c r="AMK96" s="2"/>
      <c r="AML96" s="2"/>
    </row>
    <row r="97" spans="2:21 1025:1026" ht="16.5" customHeight="1" thickBot="1" x14ac:dyDescent="0.35">
      <c r="B97" s="208" t="s">
        <v>139</v>
      </c>
      <c r="C97" s="209"/>
      <c r="D97" s="209"/>
      <c r="E97" s="209"/>
      <c r="F97" s="209"/>
      <c r="G97" s="210"/>
      <c r="H97" s="211">
        <f>ROUND(SUM(H94:H96),2)</f>
        <v>1789.89</v>
      </c>
      <c r="I97" s="83"/>
      <c r="J97" s="83"/>
      <c r="L97" s="62"/>
      <c r="N97" s="11"/>
      <c r="O97" s="11"/>
      <c r="P97" s="11"/>
      <c r="Q97" s="11"/>
      <c r="R97" s="11"/>
      <c r="S97" s="11"/>
      <c r="T97" s="11"/>
      <c r="U97" s="11"/>
      <c r="AMK97" s="2"/>
      <c r="AML97" s="2"/>
    </row>
    <row r="98" spans="2:21 1025:1026" x14ac:dyDescent="0.3">
      <c r="B98" s="63"/>
      <c r="L98" s="62"/>
      <c r="N98" s="11"/>
      <c r="O98" s="11"/>
      <c r="P98" s="11"/>
      <c r="Q98" s="11"/>
      <c r="R98" s="11"/>
      <c r="S98" s="11"/>
      <c r="T98" s="11"/>
      <c r="AMK98" s="2"/>
      <c r="AML98" s="2"/>
    </row>
    <row r="99" spans="2:21 1025:1026" x14ac:dyDescent="0.3">
      <c r="L99" s="62"/>
      <c r="N99" s="11"/>
      <c r="O99" s="11"/>
      <c r="P99" s="11"/>
      <c r="Q99" s="11"/>
      <c r="R99" s="11"/>
      <c r="S99" s="11"/>
      <c r="T99" s="11"/>
      <c r="AMK99" s="2"/>
      <c r="AML99" s="2"/>
    </row>
    <row r="100" spans="2:21 1025:1026" x14ac:dyDescent="0.3">
      <c r="B100" s="181" t="s">
        <v>169</v>
      </c>
      <c r="C100" s="181"/>
      <c r="D100" s="181"/>
      <c r="E100" s="181"/>
      <c r="F100" s="181"/>
      <c r="G100" s="181"/>
      <c r="H100" s="181"/>
      <c r="I100" s="101"/>
      <c r="J100" s="101"/>
      <c r="L100" s="62"/>
      <c r="N100" s="11"/>
      <c r="O100" s="11"/>
      <c r="P100" s="11"/>
      <c r="Q100" s="11"/>
      <c r="R100" s="11"/>
      <c r="S100" s="11"/>
      <c r="T100" s="11"/>
      <c r="AMK100" s="2"/>
      <c r="AML100" s="2"/>
    </row>
    <row r="101" spans="2:21 1025:1026" x14ac:dyDescent="0.3">
      <c r="B101" s="102"/>
      <c r="C101" s="102"/>
      <c r="D101" s="102"/>
      <c r="E101" s="102"/>
      <c r="F101" s="102"/>
      <c r="G101" s="102"/>
      <c r="L101" s="62"/>
      <c r="N101" s="11"/>
      <c r="O101" s="11"/>
      <c r="P101" s="11"/>
      <c r="Q101" s="11"/>
      <c r="R101" s="11"/>
      <c r="S101" s="11"/>
      <c r="T101" s="11"/>
      <c r="AMK101" s="2"/>
      <c r="AML101" s="2"/>
    </row>
    <row r="102" spans="2:21 1025:1026" ht="16.2" thickBot="1" x14ac:dyDescent="0.35">
      <c r="B102" s="102"/>
      <c r="C102" s="102"/>
      <c r="D102" s="102"/>
      <c r="E102" s="102"/>
      <c r="F102" s="102"/>
      <c r="G102" s="81"/>
      <c r="H102" s="78" t="str">
        <f>H92</f>
        <v>Bombeiro</v>
      </c>
      <c r="I102" s="79"/>
      <c r="J102" s="79"/>
      <c r="L102" s="62"/>
      <c r="N102" s="11"/>
      <c r="O102" s="11"/>
      <c r="P102" s="11"/>
      <c r="Q102" s="11"/>
      <c r="R102" s="11"/>
      <c r="S102" s="11"/>
      <c r="T102" s="11"/>
      <c r="AMK102" s="2"/>
      <c r="AML102" s="2"/>
    </row>
    <row r="103" spans="2:21 1025:1026" ht="16.5" customHeight="1" thickBot="1" x14ac:dyDescent="0.35">
      <c r="B103" s="156">
        <v>3</v>
      </c>
      <c r="C103" s="215" t="s">
        <v>170</v>
      </c>
      <c r="D103" s="216"/>
      <c r="E103" s="216"/>
      <c r="F103" s="216"/>
      <c r="G103" s="217"/>
      <c r="H103" s="92" t="s">
        <v>131</v>
      </c>
      <c r="I103" s="93"/>
      <c r="J103" s="103"/>
      <c r="L103" s="62"/>
      <c r="N103" s="11"/>
      <c r="O103" s="11"/>
      <c r="P103" s="11"/>
      <c r="Q103" s="11"/>
      <c r="R103" s="11"/>
      <c r="S103" s="11"/>
      <c r="T103" s="11"/>
      <c r="U103" s="11"/>
      <c r="AMK103" s="2"/>
      <c r="AML103" s="2"/>
    </row>
    <row r="104" spans="2:21 1025:1026" ht="16.5" customHeight="1" thickBot="1" x14ac:dyDescent="0.35">
      <c r="B104" s="34" t="s">
        <v>17</v>
      </c>
      <c r="C104" s="218" t="s">
        <v>171</v>
      </c>
      <c r="D104" s="219"/>
      <c r="E104" s="219"/>
      <c r="F104" s="219"/>
      <c r="G104" s="220"/>
      <c r="H104" s="43">
        <f>(H46/12)*0.05</f>
        <v>9.0945833333333326</v>
      </c>
      <c r="I104" s="94"/>
      <c r="J104" s="94"/>
      <c r="K104" s="104"/>
      <c r="L104" s="105"/>
      <c r="N104" s="11"/>
      <c r="O104" s="11"/>
      <c r="P104" s="11"/>
      <c r="Q104" s="11"/>
      <c r="R104" s="11"/>
      <c r="S104" s="11"/>
      <c r="T104" s="11"/>
      <c r="U104" s="11"/>
      <c r="AMK104" s="2"/>
      <c r="AML104" s="2"/>
    </row>
    <row r="105" spans="2:21 1025:1026" ht="16.5" customHeight="1" thickBot="1" x14ac:dyDescent="0.35">
      <c r="B105" s="34" t="s">
        <v>19</v>
      </c>
      <c r="C105" s="218" t="s">
        <v>172</v>
      </c>
      <c r="D105" s="219"/>
      <c r="E105" s="219"/>
      <c r="F105" s="219"/>
      <c r="G105" s="220"/>
      <c r="H105" s="43">
        <f>H104*8%</f>
        <v>0.72756666666666658</v>
      </c>
      <c r="I105" s="94"/>
      <c r="J105" s="94"/>
      <c r="L105" s="62"/>
      <c r="N105" s="11"/>
      <c r="O105" s="11"/>
      <c r="P105" s="11"/>
      <c r="Q105" s="11"/>
      <c r="R105" s="11"/>
      <c r="S105" s="11"/>
      <c r="T105" s="11"/>
      <c r="U105" s="11"/>
      <c r="AMK105" s="2"/>
      <c r="AML105" s="2"/>
    </row>
    <row r="106" spans="2:21 1025:1026" ht="16.5" customHeight="1" thickBot="1" x14ac:dyDescent="0.35">
      <c r="B106" s="34" t="s">
        <v>21</v>
      </c>
      <c r="C106" s="218" t="s">
        <v>173</v>
      </c>
      <c r="D106" s="219"/>
      <c r="E106" s="219"/>
      <c r="F106" s="219"/>
      <c r="G106" s="220"/>
      <c r="H106" s="106"/>
      <c r="I106" s="107"/>
      <c r="J106" s="107"/>
      <c r="L106" s="62"/>
      <c r="N106" s="11"/>
      <c r="O106" s="11"/>
      <c r="P106" s="11"/>
      <c r="Q106" s="11"/>
      <c r="R106" s="11"/>
      <c r="S106" s="11"/>
      <c r="T106" s="11"/>
      <c r="U106" s="11"/>
      <c r="AMK106" s="2"/>
      <c r="AML106" s="2"/>
    </row>
    <row r="107" spans="2:21 1025:1026" ht="16.5" customHeight="1" thickBot="1" x14ac:dyDescent="0.35">
      <c r="B107" s="34" t="s">
        <v>23</v>
      </c>
      <c r="C107" s="218" t="s">
        <v>174</v>
      </c>
      <c r="D107" s="219"/>
      <c r="E107" s="219"/>
      <c r="F107" s="219"/>
      <c r="G107" s="220"/>
      <c r="H107" s="43">
        <f>(((H46/30)/12)*7)*95%</f>
        <v>40.319319444444432</v>
      </c>
      <c r="I107" s="94"/>
      <c r="J107" s="94"/>
      <c r="L107" s="62"/>
      <c r="N107" s="11"/>
      <c r="O107" s="11"/>
      <c r="P107" s="11"/>
      <c r="Q107" s="11"/>
      <c r="R107" s="11"/>
      <c r="S107" s="11"/>
      <c r="T107" s="11"/>
      <c r="U107" s="11"/>
      <c r="AMK107" s="2"/>
      <c r="AML107" s="2"/>
    </row>
    <row r="108" spans="2:21 1025:1026" ht="30.75" customHeight="1" thickBot="1" x14ac:dyDescent="0.35">
      <c r="B108" s="108" t="s">
        <v>25</v>
      </c>
      <c r="C108" s="215" t="s">
        <v>175</v>
      </c>
      <c r="D108" s="216"/>
      <c r="E108" s="216"/>
      <c r="F108" s="216"/>
      <c r="G108" s="217"/>
      <c r="H108" s="98">
        <f>H107*$G$72</f>
        <v>14.837509555555553</v>
      </c>
      <c r="I108" s="94"/>
      <c r="J108" s="94"/>
      <c r="L108" s="62"/>
      <c r="N108" s="11"/>
      <c r="O108" s="11"/>
      <c r="P108" s="11"/>
      <c r="Q108" s="11"/>
      <c r="R108" s="11"/>
      <c r="S108" s="11"/>
      <c r="T108" s="11"/>
      <c r="U108" s="11"/>
      <c r="AMK108" s="2"/>
      <c r="AML108" s="2"/>
    </row>
    <row r="109" spans="2:21 1025:1026" ht="30.75" customHeight="1" thickBot="1" x14ac:dyDescent="0.35">
      <c r="B109" s="34" t="s">
        <v>27</v>
      </c>
      <c r="C109" s="218" t="s">
        <v>176</v>
      </c>
      <c r="D109" s="219"/>
      <c r="E109" s="219"/>
      <c r="F109" s="219"/>
      <c r="G109" s="220"/>
      <c r="H109" s="43">
        <f>4%*H46</f>
        <v>87.307999999999993</v>
      </c>
      <c r="I109" s="94"/>
      <c r="J109" s="94"/>
      <c r="L109" s="109"/>
      <c r="N109" s="11"/>
      <c r="O109" s="11"/>
      <c r="P109" s="11"/>
      <c r="Q109" s="11"/>
      <c r="R109" s="11"/>
      <c r="S109" s="11"/>
      <c r="T109" s="11"/>
      <c r="U109" s="11"/>
      <c r="AMK109" s="2"/>
      <c r="AML109" s="2"/>
    </row>
    <row r="110" spans="2:21 1025:1026" ht="16.5" customHeight="1" thickBot="1" x14ac:dyDescent="0.35">
      <c r="B110" s="208" t="s">
        <v>139</v>
      </c>
      <c r="C110" s="209"/>
      <c r="D110" s="209"/>
      <c r="E110" s="209"/>
      <c r="F110" s="209"/>
      <c r="G110" s="210"/>
      <c r="H110" s="211">
        <f>ROUND(SUM(H104:H109),2)</f>
        <v>152.29</v>
      </c>
      <c r="I110" s="99"/>
      <c r="J110" s="99"/>
      <c r="L110" s="62"/>
      <c r="N110" s="11"/>
      <c r="O110" s="11"/>
      <c r="P110" s="11"/>
      <c r="Q110" s="11"/>
      <c r="R110" s="11"/>
      <c r="S110" s="11"/>
      <c r="T110" s="11"/>
      <c r="U110" s="11"/>
      <c r="AMK110" s="2"/>
      <c r="AML110" s="2"/>
    </row>
    <row r="111" spans="2:21 1025:1026" x14ac:dyDescent="0.3">
      <c r="L111" s="62"/>
      <c r="N111" s="11"/>
      <c r="O111" s="11"/>
      <c r="P111" s="11"/>
      <c r="Q111" s="11"/>
      <c r="R111" s="11"/>
      <c r="S111" s="11"/>
      <c r="T111" s="11"/>
      <c r="AMK111" s="2"/>
      <c r="AML111" s="2"/>
    </row>
    <row r="112" spans="2:21 1025:1026" x14ac:dyDescent="0.3">
      <c r="L112" s="62"/>
      <c r="N112" s="11"/>
      <c r="O112" s="11"/>
      <c r="P112" s="11"/>
      <c r="Q112" s="11"/>
      <c r="R112" s="11"/>
      <c r="S112" s="11"/>
      <c r="T112" s="11"/>
      <c r="AMK112" s="2"/>
      <c r="AML112" s="2"/>
    </row>
    <row r="113" spans="2:20 1025:1026" x14ac:dyDescent="0.3">
      <c r="B113" s="181" t="s">
        <v>177</v>
      </c>
      <c r="C113" s="181"/>
      <c r="D113" s="181"/>
      <c r="E113" s="181"/>
      <c r="F113" s="181"/>
      <c r="G113" s="181"/>
      <c r="H113" s="181"/>
      <c r="I113" s="101"/>
      <c r="J113" s="101"/>
      <c r="K113" s="2"/>
      <c r="L113" s="110" t="s">
        <v>178</v>
      </c>
      <c r="N113" s="11"/>
      <c r="O113" s="11"/>
      <c r="P113" s="11"/>
      <c r="Q113" s="11"/>
      <c r="R113" s="11"/>
      <c r="S113" s="11"/>
      <c r="T113" s="11"/>
      <c r="AMK113" s="2"/>
      <c r="AML113" s="2"/>
    </row>
    <row r="114" spans="2:20 1025:1026" x14ac:dyDescent="0.3">
      <c r="B114" s="102"/>
      <c r="C114" s="102"/>
      <c r="D114" s="102"/>
      <c r="E114" s="102"/>
      <c r="F114" s="102"/>
      <c r="G114" s="102"/>
      <c r="H114" s="110"/>
      <c r="I114" s="110"/>
      <c r="J114" s="110"/>
      <c r="K114" s="110"/>
      <c r="L114" s="62"/>
      <c r="N114" s="11"/>
      <c r="O114" s="11"/>
      <c r="P114" s="11"/>
      <c r="Q114" s="11"/>
      <c r="R114" s="11"/>
      <c r="S114" s="11"/>
      <c r="T114" s="11"/>
      <c r="AMK114" s="2"/>
      <c r="AML114" s="2"/>
    </row>
    <row r="115" spans="2:20 1025:1026" x14ac:dyDescent="0.3">
      <c r="B115" s="182" t="s">
        <v>179</v>
      </c>
      <c r="C115" s="182"/>
      <c r="D115" s="182"/>
      <c r="E115" s="182"/>
      <c r="F115" s="182"/>
      <c r="G115" s="182"/>
      <c r="H115" s="182"/>
      <c r="I115" s="111"/>
      <c r="J115" s="111"/>
      <c r="K115" s="110"/>
      <c r="L115" s="62"/>
      <c r="N115" s="11"/>
      <c r="O115" s="11"/>
      <c r="P115" s="11"/>
      <c r="Q115" s="11"/>
      <c r="R115" s="11"/>
      <c r="S115" s="11"/>
      <c r="T115" s="11"/>
      <c r="AMK115" s="2"/>
      <c r="AML115" s="2"/>
    </row>
    <row r="116" spans="2:20 1025:1026" x14ac:dyDescent="0.3">
      <c r="B116" s="112"/>
      <c r="C116" s="183"/>
      <c r="D116" s="183"/>
      <c r="E116" s="183"/>
      <c r="F116" s="183"/>
      <c r="G116" s="102"/>
      <c r="H116" s="110"/>
      <c r="I116" s="110"/>
      <c r="J116" s="110"/>
      <c r="K116" s="110"/>
      <c r="L116" s="62"/>
      <c r="N116" s="11"/>
      <c r="O116" s="11"/>
      <c r="P116" s="11"/>
      <c r="Q116" s="11"/>
      <c r="R116" s="11"/>
      <c r="S116" s="11"/>
      <c r="T116" s="11"/>
      <c r="AMK116" s="2"/>
      <c r="AML116" s="2"/>
    </row>
    <row r="117" spans="2:20 1025:1026" ht="16.2" thickBot="1" x14ac:dyDescent="0.35">
      <c r="B117" s="112"/>
      <c r="C117" s="113"/>
      <c r="D117" s="113"/>
      <c r="E117" s="113"/>
      <c r="F117" s="113"/>
      <c r="G117" s="2"/>
      <c r="H117" s="78" t="str">
        <f>H102</f>
        <v>Bombeiro</v>
      </c>
      <c r="I117" s="110"/>
      <c r="J117" s="110"/>
      <c r="K117" s="110"/>
      <c r="L117" s="62"/>
      <c r="N117" s="11"/>
      <c r="O117" s="11"/>
      <c r="P117" s="11"/>
      <c r="Q117" s="11"/>
      <c r="R117" s="11"/>
      <c r="S117" s="11"/>
      <c r="T117" s="11"/>
      <c r="AMK117" s="2"/>
      <c r="AML117" s="2"/>
    </row>
    <row r="118" spans="2:20 1025:1026" ht="16.5" customHeight="1" thickBot="1" x14ac:dyDescent="0.35">
      <c r="B118" s="156" t="s">
        <v>180</v>
      </c>
      <c r="C118" s="215" t="s">
        <v>181</v>
      </c>
      <c r="D118" s="216"/>
      <c r="E118" s="216"/>
      <c r="F118" s="216"/>
      <c r="G118" s="217"/>
      <c r="H118" s="92" t="s">
        <v>131</v>
      </c>
      <c r="I118" s="110"/>
      <c r="J118" s="110"/>
      <c r="K118" s="110"/>
      <c r="L118" s="62"/>
      <c r="N118" s="11"/>
      <c r="O118" s="11"/>
      <c r="P118" s="11"/>
      <c r="Q118" s="11"/>
      <c r="R118" s="11"/>
      <c r="S118" s="11"/>
      <c r="T118" s="11"/>
      <c r="AMK118" s="2"/>
      <c r="AML118" s="2"/>
    </row>
    <row r="119" spans="2:20 1025:1026" ht="16.5" customHeight="1" thickBot="1" x14ac:dyDescent="0.35">
      <c r="B119" s="34" t="s">
        <v>17</v>
      </c>
      <c r="C119" s="218" t="s">
        <v>182</v>
      </c>
      <c r="D119" s="219"/>
      <c r="E119" s="219"/>
      <c r="F119" s="219"/>
      <c r="G119" s="220"/>
      <c r="H119" s="43"/>
      <c r="I119" s="110"/>
      <c r="J119" s="110"/>
      <c r="K119" s="110"/>
      <c r="L119" s="62"/>
      <c r="N119" s="11"/>
      <c r="O119" s="11"/>
      <c r="P119" s="11"/>
      <c r="Q119" s="11"/>
      <c r="R119" s="11"/>
      <c r="S119" s="11"/>
      <c r="T119" s="11"/>
      <c r="AMK119" s="2"/>
      <c r="AML119" s="2"/>
    </row>
    <row r="120" spans="2:20 1025:1026" ht="16.5" customHeight="1" thickBot="1" x14ac:dyDescent="0.35">
      <c r="B120" s="34" t="s">
        <v>19</v>
      </c>
      <c r="C120" s="218" t="s">
        <v>183</v>
      </c>
      <c r="D120" s="219"/>
      <c r="E120" s="219"/>
      <c r="F120" s="219"/>
      <c r="G120" s="220"/>
      <c r="H120" s="43">
        <f>(((H46/30)/12)*1)</f>
        <v>6.0630555555555548</v>
      </c>
      <c r="I120" s="110"/>
      <c r="J120" s="110"/>
      <c r="K120" s="110"/>
      <c r="L120" s="62"/>
      <c r="N120" s="11"/>
      <c r="O120" s="11"/>
      <c r="P120" s="11"/>
      <c r="Q120" s="11"/>
      <c r="R120" s="11"/>
      <c r="S120" s="11"/>
      <c r="T120" s="11"/>
      <c r="AMK120" s="2"/>
      <c r="AML120" s="2"/>
    </row>
    <row r="121" spans="2:20 1025:1026" ht="16.5" customHeight="1" thickBot="1" x14ac:dyDescent="0.35">
      <c r="B121" s="34" t="s">
        <v>21</v>
      </c>
      <c r="C121" s="218" t="s">
        <v>184</v>
      </c>
      <c r="D121" s="219"/>
      <c r="E121" s="219"/>
      <c r="F121" s="219"/>
      <c r="G121" s="220"/>
      <c r="H121" s="43">
        <f>(((H46/30)/12)*15)*0.0922</f>
        <v>8.3852058333333321</v>
      </c>
      <c r="I121" s="110"/>
      <c r="J121" s="110"/>
      <c r="K121" s="110"/>
      <c r="L121" s="62"/>
      <c r="N121" s="11"/>
      <c r="O121" s="11"/>
      <c r="P121" s="11"/>
      <c r="Q121" s="11"/>
      <c r="R121" s="11"/>
      <c r="S121" s="11"/>
      <c r="T121" s="11"/>
      <c r="AMK121" s="2"/>
      <c r="AML121" s="2"/>
    </row>
    <row r="122" spans="2:20 1025:1026" ht="16.5" customHeight="1" thickBot="1" x14ac:dyDescent="0.35">
      <c r="B122" s="34" t="s">
        <v>23</v>
      </c>
      <c r="C122" s="218" t="s">
        <v>185</v>
      </c>
      <c r="D122" s="219"/>
      <c r="E122" s="219"/>
      <c r="F122" s="219"/>
      <c r="G122" s="220"/>
      <c r="H122" s="43">
        <f>(((H46/30)/12)*5)</f>
        <v>30.315277777777773</v>
      </c>
      <c r="I122" s="110"/>
      <c r="J122" s="110"/>
      <c r="K122" s="110"/>
      <c r="L122" s="62"/>
      <c r="N122" s="11"/>
      <c r="O122" s="11"/>
      <c r="P122" s="11"/>
      <c r="Q122" s="11"/>
      <c r="R122" s="11"/>
      <c r="S122" s="11"/>
      <c r="T122" s="11"/>
      <c r="AMK122" s="2"/>
      <c r="AML122" s="2"/>
    </row>
    <row r="123" spans="2:20 1025:1026" ht="16.5" customHeight="1" thickBot="1" x14ac:dyDescent="0.35">
      <c r="B123" s="34" t="s">
        <v>27</v>
      </c>
      <c r="C123" s="218" t="s">
        <v>186</v>
      </c>
      <c r="D123" s="219"/>
      <c r="E123" s="219"/>
      <c r="F123" s="219"/>
      <c r="G123" s="220"/>
      <c r="H123" s="43">
        <f>(((H46/30)/12)*2)*0.1522</f>
        <v>1.8455941111111109</v>
      </c>
      <c r="I123" s="110"/>
      <c r="J123" s="110"/>
      <c r="K123" s="110"/>
      <c r="L123" s="62"/>
      <c r="N123" s="11"/>
      <c r="O123" s="11"/>
      <c r="P123" s="11"/>
      <c r="Q123" s="11"/>
      <c r="R123" s="11"/>
      <c r="S123" s="11"/>
      <c r="T123" s="11"/>
      <c r="AMK123" s="2"/>
      <c r="AML123" s="2"/>
    </row>
    <row r="124" spans="2:20 1025:1026" ht="16.5" customHeight="1" thickBot="1" x14ac:dyDescent="0.35">
      <c r="B124" s="34" t="s">
        <v>29</v>
      </c>
      <c r="C124" s="218" t="s">
        <v>187</v>
      </c>
      <c r="D124" s="219"/>
      <c r="E124" s="219"/>
      <c r="F124" s="219"/>
      <c r="G124" s="220"/>
      <c r="H124" s="43">
        <f>(((H46/30)/12)*2)*0.0309</f>
        <v>0.37469683333333331</v>
      </c>
      <c r="I124" s="110"/>
      <c r="J124" s="110"/>
      <c r="K124" s="110"/>
      <c r="L124" s="62"/>
      <c r="N124" s="11"/>
      <c r="O124" s="11"/>
      <c r="P124" s="11"/>
      <c r="Q124" s="11"/>
      <c r="R124" s="11"/>
      <c r="S124" s="11"/>
      <c r="T124" s="11"/>
      <c r="AMK124" s="2"/>
      <c r="AML124" s="2"/>
    </row>
    <row r="125" spans="2:20 1025:1026" ht="16.5" customHeight="1" thickBot="1" x14ac:dyDescent="0.35">
      <c r="B125" s="34" t="s">
        <v>31</v>
      </c>
      <c r="C125" s="218" t="s">
        <v>188</v>
      </c>
      <c r="D125" s="219"/>
      <c r="E125" s="219"/>
      <c r="F125" s="219"/>
      <c r="G125" s="220"/>
      <c r="H125" s="43">
        <f>(((H46/30)/12)*3)*0.0123</f>
        <v>0.22372674999999997</v>
      </c>
      <c r="I125" s="110"/>
      <c r="J125" s="110"/>
      <c r="K125" s="110"/>
      <c r="L125" s="62"/>
      <c r="N125" s="11"/>
      <c r="O125" s="11"/>
      <c r="P125" s="11"/>
      <c r="Q125" s="11"/>
      <c r="R125" s="11"/>
      <c r="S125" s="11"/>
      <c r="T125" s="11"/>
      <c r="AMK125" s="2"/>
      <c r="AML125" s="2"/>
    </row>
    <row r="126" spans="2:20 1025:1026" ht="16.5" customHeight="1" thickBot="1" x14ac:dyDescent="0.35">
      <c r="B126" s="34" t="s">
        <v>89</v>
      </c>
      <c r="C126" s="218" t="s">
        <v>189</v>
      </c>
      <c r="D126" s="219"/>
      <c r="E126" s="219"/>
      <c r="F126" s="219"/>
      <c r="G126" s="220"/>
      <c r="H126" s="43">
        <f>(((H46/30)/12)*1)*0.02</f>
        <v>0.1212611111111111</v>
      </c>
      <c r="I126" s="110"/>
      <c r="J126" s="110"/>
      <c r="K126" s="110"/>
      <c r="L126" s="62"/>
      <c r="N126" s="11"/>
      <c r="O126" s="11"/>
      <c r="P126" s="11"/>
      <c r="Q126" s="11"/>
      <c r="R126" s="11"/>
      <c r="S126" s="11"/>
      <c r="T126" s="11"/>
      <c r="AMK126" s="2"/>
      <c r="AML126" s="2"/>
    </row>
    <row r="127" spans="2:20 1025:1026" ht="16.5" customHeight="1" thickBot="1" x14ac:dyDescent="0.35">
      <c r="B127" s="34" t="s">
        <v>190</v>
      </c>
      <c r="C127" s="218" t="s">
        <v>191</v>
      </c>
      <c r="D127" s="219"/>
      <c r="E127" s="219"/>
      <c r="F127" s="219"/>
      <c r="G127" s="220"/>
      <c r="H127" s="43">
        <f>(((H46/30)/12)*1)*0.004</f>
        <v>2.425222222222222E-2</v>
      </c>
      <c r="I127" s="110"/>
      <c r="J127" s="110"/>
      <c r="K127" s="110"/>
      <c r="L127" s="62"/>
      <c r="N127" s="11"/>
      <c r="O127" s="11"/>
      <c r="P127" s="11"/>
      <c r="Q127" s="11"/>
      <c r="R127" s="11"/>
      <c r="S127" s="11"/>
      <c r="T127" s="11"/>
      <c r="AMK127" s="2"/>
      <c r="AML127" s="2"/>
    </row>
    <row r="128" spans="2:20 1025:1026" ht="16.5" customHeight="1" thickBot="1" x14ac:dyDescent="0.35">
      <c r="B128" s="34" t="s">
        <v>192</v>
      </c>
      <c r="C128" s="218" t="s">
        <v>193</v>
      </c>
      <c r="D128" s="219"/>
      <c r="E128" s="219"/>
      <c r="F128" s="219"/>
      <c r="G128" s="220"/>
      <c r="H128" s="43">
        <f>(((H46/30)/12)*20)*0.0321</f>
        <v>3.8924816666666655</v>
      </c>
      <c r="I128" s="110"/>
      <c r="J128" s="110"/>
      <c r="K128" s="110"/>
      <c r="L128" s="62"/>
      <c r="N128" s="11"/>
      <c r="O128" s="11"/>
      <c r="P128" s="11"/>
      <c r="Q128" s="11"/>
      <c r="R128" s="11"/>
      <c r="S128" s="11"/>
      <c r="T128" s="11"/>
      <c r="AMK128" s="2"/>
      <c r="AML128" s="2"/>
    </row>
    <row r="129" spans="2:21 1025:1026" ht="16.5" customHeight="1" thickBot="1" x14ac:dyDescent="0.35">
      <c r="B129" s="34" t="s">
        <v>194</v>
      </c>
      <c r="C129" s="218" t="s">
        <v>195</v>
      </c>
      <c r="D129" s="219"/>
      <c r="E129" s="219"/>
      <c r="F129" s="219"/>
      <c r="G129" s="220"/>
      <c r="H129" s="43">
        <f>(((H46/30)/12)*180)*0.0028</f>
        <v>3.0557799999999995</v>
      </c>
      <c r="I129" s="110"/>
      <c r="J129" s="110"/>
      <c r="K129" s="110"/>
      <c r="L129" s="62"/>
      <c r="N129" s="11"/>
      <c r="O129" s="11"/>
      <c r="P129" s="11"/>
      <c r="Q129" s="11"/>
      <c r="R129" s="11"/>
      <c r="S129" s="11"/>
      <c r="T129" s="11"/>
      <c r="AMK129" s="2"/>
      <c r="AML129" s="2"/>
    </row>
    <row r="130" spans="2:21 1025:1026" ht="16.5" customHeight="1" thickBot="1" x14ac:dyDescent="0.35">
      <c r="B130" s="34" t="s">
        <v>56</v>
      </c>
      <c r="C130" s="218" t="s">
        <v>196</v>
      </c>
      <c r="D130" s="219"/>
      <c r="E130" s="219"/>
      <c r="F130" s="219"/>
      <c r="G130" s="220"/>
      <c r="H130" s="43">
        <f>(((H46/30)/12)*6)*0.0002</f>
        <v>7.2756666666666664E-3</v>
      </c>
      <c r="I130" s="110"/>
      <c r="J130" s="110"/>
      <c r="K130" s="110"/>
      <c r="L130" s="62"/>
      <c r="N130" s="11"/>
      <c r="O130" s="11"/>
      <c r="P130" s="11"/>
      <c r="Q130" s="11"/>
      <c r="R130" s="11"/>
      <c r="S130" s="11"/>
      <c r="T130" s="11"/>
      <c r="AMK130" s="2"/>
      <c r="AML130" s="2"/>
    </row>
    <row r="131" spans="2:21 1025:1026" ht="16.5" customHeight="1" thickBot="1" x14ac:dyDescent="0.35">
      <c r="B131" s="114" t="s">
        <v>197</v>
      </c>
      <c r="C131" s="221" t="s">
        <v>198</v>
      </c>
      <c r="D131" s="222"/>
      <c r="E131" s="222"/>
      <c r="F131" s="222"/>
      <c r="G131" s="223"/>
      <c r="H131" s="115">
        <f>SUM(H119:H130)*$G$72</f>
        <v>19.985567570222219</v>
      </c>
      <c r="I131" s="110"/>
      <c r="J131" s="110"/>
      <c r="K131" s="110"/>
      <c r="L131" s="62"/>
      <c r="N131" s="11"/>
      <c r="O131" s="11"/>
      <c r="P131" s="11"/>
      <c r="Q131" s="11"/>
      <c r="R131" s="11"/>
      <c r="S131" s="11"/>
      <c r="T131" s="11"/>
      <c r="AMK131" s="2"/>
      <c r="AML131" s="2"/>
    </row>
    <row r="132" spans="2:21 1025:1026" ht="16.5" customHeight="1" thickBot="1" x14ac:dyDescent="0.35">
      <c r="B132" s="184" t="s">
        <v>158</v>
      </c>
      <c r="C132" s="224"/>
      <c r="D132" s="224"/>
      <c r="E132" s="224"/>
      <c r="F132" s="224"/>
      <c r="G132" s="225"/>
      <c r="H132" s="98">
        <f>SUM(H119:H131)</f>
        <v>74.294175097999982</v>
      </c>
      <c r="I132" s="110"/>
      <c r="J132" s="110"/>
      <c r="K132" s="110"/>
      <c r="L132" s="62"/>
      <c r="N132" s="11"/>
      <c r="O132" s="11"/>
      <c r="P132" s="11"/>
      <c r="Q132" s="11"/>
      <c r="R132" s="11"/>
      <c r="S132" s="11"/>
      <c r="T132" s="11"/>
      <c r="AMK132" s="2"/>
      <c r="AML132" s="2"/>
    </row>
    <row r="133" spans="2:21 1025:1026" x14ac:dyDescent="0.3">
      <c r="B133" s="112"/>
      <c r="C133" s="157"/>
      <c r="D133" s="157"/>
      <c r="E133" s="157"/>
      <c r="F133" s="157"/>
      <c r="G133" s="102"/>
      <c r="H133" s="110"/>
      <c r="I133" s="110"/>
      <c r="J133" s="110"/>
      <c r="K133" s="110"/>
      <c r="L133" s="62"/>
      <c r="N133" s="11"/>
      <c r="O133" s="11"/>
      <c r="P133" s="11"/>
      <c r="Q133" s="11"/>
      <c r="R133" s="11"/>
      <c r="S133" s="11"/>
      <c r="T133" s="11"/>
      <c r="AMK133" s="2"/>
      <c r="AML133" s="2"/>
    </row>
    <row r="134" spans="2:21 1025:1026" x14ac:dyDescent="0.3">
      <c r="H134" s="110"/>
      <c r="I134" s="110"/>
      <c r="J134" s="110"/>
      <c r="K134" s="110"/>
      <c r="L134" s="62"/>
      <c r="N134" s="11"/>
      <c r="O134" s="11"/>
      <c r="P134" s="11"/>
      <c r="Q134" s="11"/>
      <c r="R134" s="11"/>
      <c r="S134" s="11"/>
      <c r="T134" s="11"/>
      <c r="AMK134" s="2"/>
      <c r="AML134" s="2"/>
    </row>
    <row r="135" spans="2:21 1025:1026" x14ac:dyDescent="0.3">
      <c r="B135" s="182" t="s">
        <v>199</v>
      </c>
      <c r="C135" s="182"/>
      <c r="D135" s="182"/>
      <c r="E135" s="182"/>
      <c r="F135" s="182"/>
      <c r="G135" s="182"/>
      <c r="H135" s="182"/>
      <c r="I135" s="111"/>
      <c r="J135" s="111"/>
      <c r="L135" s="62"/>
      <c r="N135" s="11"/>
      <c r="O135" s="11"/>
      <c r="P135" s="11"/>
      <c r="Q135" s="11"/>
      <c r="R135" s="11"/>
      <c r="S135" s="11"/>
      <c r="T135" s="11"/>
      <c r="AMK135" s="2"/>
      <c r="AML135" s="2"/>
    </row>
    <row r="136" spans="2:21 1025:1026" x14ac:dyDescent="0.3">
      <c r="B136" s="112"/>
      <c r="C136" s="102"/>
      <c r="D136" s="102"/>
      <c r="E136" s="102"/>
      <c r="F136" s="102"/>
      <c r="G136" s="102"/>
      <c r="L136" s="62"/>
      <c r="N136" s="11"/>
      <c r="O136" s="11"/>
      <c r="P136" s="11"/>
      <c r="Q136" s="11"/>
      <c r="R136" s="11"/>
      <c r="S136" s="11"/>
      <c r="T136" s="11"/>
      <c r="AMK136" s="2"/>
      <c r="AML136" s="2"/>
    </row>
    <row r="137" spans="2:21 1025:1026" ht="16.2" thickBot="1" x14ac:dyDescent="0.35">
      <c r="B137" s="112"/>
      <c r="C137" s="102"/>
      <c r="D137" s="102"/>
      <c r="E137" s="102"/>
      <c r="F137" s="102"/>
      <c r="G137" s="81"/>
      <c r="H137" s="78" t="str">
        <f>H117</f>
        <v>Bombeiro</v>
      </c>
      <c r="I137" s="79"/>
      <c r="J137" s="79"/>
      <c r="L137" s="62"/>
      <c r="N137" s="11"/>
      <c r="O137" s="11"/>
      <c r="P137" s="11"/>
      <c r="Q137" s="11"/>
      <c r="R137" s="11"/>
      <c r="S137" s="11"/>
      <c r="T137" s="11"/>
      <c r="AMK137" s="2"/>
      <c r="AML137" s="2"/>
    </row>
    <row r="138" spans="2:21 1025:1026" ht="16.5" customHeight="1" thickBot="1" x14ac:dyDescent="0.35">
      <c r="B138" s="156" t="s">
        <v>200</v>
      </c>
      <c r="C138" s="215" t="s">
        <v>201</v>
      </c>
      <c r="D138" s="216"/>
      <c r="E138" s="216"/>
      <c r="F138" s="216"/>
      <c r="G138" s="202"/>
      <c r="H138" s="92" t="s">
        <v>131</v>
      </c>
      <c r="I138" s="93"/>
      <c r="J138" s="93"/>
      <c r="L138" s="62"/>
      <c r="N138" s="11"/>
      <c r="O138" s="11"/>
      <c r="P138" s="11"/>
      <c r="Q138" s="11"/>
      <c r="R138" s="11"/>
      <c r="S138" s="11"/>
      <c r="T138" s="11"/>
      <c r="U138" s="11"/>
      <c r="AMK138" s="2"/>
      <c r="AML138" s="2"/>
    </row>
    <row r="139" spans="2:21 1025:1026" ht="19.5" customHeight="1" thickBot="1" x14ac:dyDescent="0.35">
      <c r="B139" s="34" t="s">
        <v>17</v>
      </c>
      <c r="C139" s="218" t="s">
        <v>202</v>
      </c>
      <c r="D139" s="219"/>
      <c r="E139" s="219"/>
      <c r="F139" s="219"/>
      <c r="G139" s="220"/>
      <c r="H139" s="43">
        <v>0</v>
      </c>
      <c r="I139" s="107"/>
      <c r="J139" s="107"/>
      <c r="L139" s="62"/>
      <c r="N139" s="11"/>
      <c r="O139" s="11"/>
      <c r="P139" s="11"/>
      <c r="Q139" s="11"/>
      <c r="R139" s="11"/>
      <c r="S139" s="11"/>
      <c r="T139" s="11"/>
      <c r="U139" s="11"/>
      <c r="AMK139" s="2"/>
      <c r="AML139" s="2"/>
    </row>
    <row r="140" spans="2:21 1025:1026" ht="16.5" customHeight="1" thickBot="1" x14ac:dyDescent="0.35">
      <c r="B140" s="184" t="s">
        <v>139</v>
      </c>
      <c r="C140" s="224"/>
      <c r="D140" s="224"/>
      <c r="E140" s="224"/>
      <c r="F140" s="224"/>
      <c r="G140" s="36"/>
      <c r="H140" s="98">
        <f>SUM(H139)</f>
        <v>0</v>
      </c>
      <c r="I140" s="107"/>
      <c r="J140" s="107"/>
      <c r="L140" s="62"/>
      <c r="N140" s="11"/>
      <c r="O140" s="11"/>
      <c r="P140" s="11"/>
      <c r="Q140" s="11"/>
      <c r="R140" s="11"/>
      <c r="S140" s="11"/>
      <c r="T140" s="11"/>
      <c r="U140" s="11"/>
      <c r="AMK140" s="2"/>
      <c r="AML140" s="2"/>
    </row>
    <row r="141" spans="2:21 1025:1026" x14ac:dyDescent="0.3">
      <c r="B141" s="116"/>
      <c r="C141" s="116"/>
      <c r="D141" s="116"/>
      <c r="E141" s="116"/>
      <c r="F141" s="116"/>
      <c r="G141" s="116"/>
      <c r="L141" s="62"/>
      <c r="N141" s="11"/>
      <c r="O141" s="11"/>
      <c r="P141" s="11"/>
      <c r="Q141" s="11"/>
      <c r="R141" s="11"/>
      <c r="S141" s="11"/>
      <c r="T141" s="11"/>
      <c r="AMK141" s="2"/>
      <c r="AML141" s="2"/>
    </row>
    <row r="142" spans="2:21 1025:1026" x14ac:dyDescent="0.3">
      <c r="B142" s="116"/>
      <c r="C142" s="116"/>
      <c r="D142" s="116"/>
      <c r="E142" s="116"/>
      <c r="F142" s="116"/>
      <c r="G142" s="116"/>
      <c r="L142" s="62"/>
      <c r="N142" s="11"/>
      <c r="O142" s="11"/>
      <c r="P142" s="11"/>
      <c r="Q142" s="11"/>
      <c r="R142" s="11"/>
      <c r="S142" s="11"/>
      <c r="T142" s="11"/>
      <c r="AMK142" s="2"/>
      <c r="AML142" s="2"/>
    </row>
    <row r="143" spans="2:21 1025:1026" x14ac:dyDescent="0.3">
      <c r="B143" s="182" t="s">
        <v>203</v>
      </c>
      <c r="C143" s="182"/>
      <c r="D143" s="182"/>
      <c r="E143" s="182"/>
      <c r="F143" s="182"/>
      <c r="G143" s="182"/>
      <c r="H143" s="182"/>
      <c r="I143" s="111"/>
      <c r="J143" s="111"/>
      <c r="L143" s="62"/>
      <c r="N143" s="11"/>
      <c r="O143" s="11"/>
      <c r="P143" s="11"/>
      <c r="Q143" s="11"/>
      <c r="R143" s="11"/>
      <c r="S143" s="11"/>
      <c r="T143" s="11"/>
      <c r="AMK143" s="2"/>
      <c r="AML143" s="2"/>
    </row>
    <row r="144" spans="2:21 1025:1026" x14ac:dyDescent="0.3">
      <c r="B144" s="112"/>
      <c r="C144" s="102"/>
      <c r="D144" s="102"/>
      <c r="E144" s="102"/>
      <c r="F144" s="102"/>
      <c r="G144" s="102"/>
      <c r="L144" s="62"/>
      <c r="N144" s="11"/>
      <c r="O144" s="11"/>
      <c r="P144" s="11"/>
      <c r="Q144" s="11"/>
      <c r="R144" s="11"/>
      <c r="S144" s="11"/>
      <c r="T144" s="11"/>
      <c r="AMK144" s="2"/>
      <c r="AML144" s="2"/>
    </row>
    <row r="145" spans="2:21 1025:1026" ht="16.2" thickBot="1" x14ac:dyDescent="0.35">
      <c r="B145" s="112"/>
      <c r="C145" s="102"/>
      <c r="D145" s="102"/>
      <c r="E145" s="102"/>
      <c r="F145" s="102"/>
      <c r="G145" s="81"/>
      <c r="H145" s="78" t="str">
        <f>H137</f>
        <v>Bombeiro</v>
      </c>
      <c r="I145" s="79"/>
      <c r="J145" s="79"/>
      <c r="L145" s="62"/>
      <c r="N145" s="11"/>
      <c r="O145" s="11"/>
      <c r="P145" s="11"/>
      <c r="Q145" s="11"/>
      <c r="R145" s="11"/>
      <c r="S145" s="11"/>
      <c r="T145" s="11"/>
      <c r="AMK145" s="2"/>
      <c r="AML145" s="2"/>
    </row>
    <row r="146" spans="2:21 1025:1026" ht="16.5" customHeight="1" thickBot="1" x14ac:dyDescent="0.35">
      <c r="B146" s="156">
        <v>4</v>
      </c>
      <c r="C146" s="215" t="s">
        <v>204</v>
      </c>
      <c r="D146" s="216"/>
      <c r="E146" s="216"/>
      <c r="F146" s="216"/>
      <c r="G146" s="217"/>
      <c r="H146" s="92" t="s">
        <v>131</v>
      </c>
      <c r="I146" s="93"/>
      <c r="J146" s="93"/>
      <c r="L146" s="62"/>
      <c r="N146" s="11"/>
      <c r="O146" s="11"/>
      <c r="P146" s="11"/>
      <c r="Q146" s="11"/>
      <c r="R146" s="11"/>
      <c r="S146" s="11"/>
      <c r="T146" s="11"/>
      <c r="U146" s="11"/>
      <c r="AMK146" s="2"/>
      <c r="AML146" s="2"/>
    </row>
    <row r="147" spans="2:21 1025:1026" ht="16.5" customHeight="1" thickBot="1" x14ac:dyDescent="0.35">
      <c r="B147" s="34" t="s">
        <v>180</v>
      </c>
      <c r="C147" s="218" t="s">
        <v>205</v>
      </c>
      <c r="D147" s="219"/>
      <c r="E147" s="219"/>
      <c r="F147" s="219"/>
      <c r="G147" s="220"/>
      <c r="H147" s="43">
        <f>H132</f>
        <v>74.294175097999982</v>
      </c>
      <c r="I147" s="94"/>
      <c r="J147" s="94"/>
      <c r="L147" s="62"/>
      <c r="N147" s="11"/>
      <c r="O147" s="11"/>
      <c r="P147" s="11"/>
      <c r="Q147" s="11"/>
      <c r="R147" s="11"/>
      <c r="S147" s="11"/>
      <c r="T147" s="11"/>
      <c r="U147" s="11"/>
      <c r="AMK147" s="2"/>
      <c r="AML147" s="2"/>
    </row>
    <row r="148" spans="2:21 1025:1026" ht="16.5" customHeight="1" thickBot="1" x14ac:dyDescent="0.35">
      <c r="B148" s="34" t="s">
        <v>200</v>
      </c>
      <c r="C148" s="218" t="s">
        <v>206</v>
      </c>
      <c r="D148" s="219"/>
      <c r="E148" s="219"/>
      <c r="F148" s="219"/>
      <c r="G148" s="220"/>
      <c r="H148" s="43">
        <f>H140</f>
        <v>0</v>
      </c>
      <c r="I148" s="94"/>
      <c r="J148" s="94"/>
      <c r="L148" s="62"/>
      <c r="N148" s="11"/>
      <c r="O148" s="11"/>
      <c r="P148" s="11"/>
      <c r="Q148" s="11"/>
      <c r="R148" s="11"/>
      <c r="S148" s="11"/>
      <c r="T148" s="11"/>
      <c r="U148" s="11"/>
      <c r="AMK148" s="2"/>
      <c r="AML148" s="2"/>
    </row>
    <row r="149" spans="2:21 1025:1026" ht="16.5" customHeight="1" thickBot="1" x14ac:dyDescent="0.35">
      <c r="B149" s="227" t="s">
        <v>139</v>
      </c>
      <c r="C149" s="228"/>
      <c r="D149" s="228"/>
      <c r="E149" s="228"/>
      <c r="F149" s="228"/>
      <c r="G149" s="229"/>
      <c r="H149" s="226">
        <f>ROUND(SUM(H147:H148),2)</f>
        <v>74.290000000000006</v>
      </c>
      <c r="I149" s="94"/>
      <c r="J149" s="94"/>
      <c r="L149" s="62"/>
      <c r="N149" s="11"/>
      <c r="O149" s="11"/>
      <c r="P149" s="11"/>
      <c r="Q149" s="11"/>
      <c r="R149" s="11"/>
      <c r="S149" s="11"/>
      <c r="T149" s="11"/>
      <c r="U149" s="11"/>
      <c r="AMK149" s="2"/>
      <c r="AML149" s="2"/>
    </row>
    <row r="150" spans="2:21 1025:1026" x14ac:dyDescent="0.3">
      <c r="B150" s="116"/>
      <c r="C150" s="116"/>
      <c r="D150" s="116"/>
      <c r="E150" s="116"/>
      <c r="F150" s="116"/>
      <c r="G150" s="116"/>
      <c r="L150" s="62"/>
      <c r="N150" s="11"/>
      <c r="O150" s="11"/>
      <c r="P150" s="11"/>
      <c r="Q150" s="11"/>
      <c r="R150" s="11"/>
      <c r="S150" s="11"/>
      <c r="T150" s="11"/>
      <c r="AMK150" s="2"/>
      <c r="AML150" s="2"/>
    </row>
    <row r="151" spans="2:21 1025:1026" x14ac:dyDescent="0.3">
      <c r="B151" s="181" t="s">
        <v>207</v>
      </c>
      <c r="C151" s="181"/>
      <c r="D151" s="181"/>
      <c r="E151" s="181"/>
      <c r="F151" s="181"/>
      <c r="G151" s="181"/>
      <c r="H151" s="181"/>
      <c r="I151" s="101"/>
      <c r="J151" s="101"/>
      <c r="K151" s="110"/>
      <c r="L151" s="62"/>
      <c r="N151" s="11"/>
      <c r="O151" s="11"/>
      <c r="P151" s="11"/>
      <c r="Q151" s="11"/>
      <c r="R151" s="11"/>
      <c r="S151" s="11"/>
      <c r="T151" s="11"/>
      <c r="AMK151" s="2"/>
      <c r="AML151" s="2"/>
    </row>
    <row r="152" spans="2:21 1025:1026" x14ac:dyDescent="0.3">
      <c r="B152" s="102"/>
      <c r="C152" s="102"/>
      <c r="D152" s="102"/>
      <c r="E152" s="102"/>
      <c r="F152" s="102"/>
      <c r="G152" s="102"/>
      <c r="L152" s="62"/>
      <c r="N152" s="11"/>
      <c r="O152" s="11"/>
      <c r="P152" s="11"/>
      <c r="Q152" s="11"/>
      <c r="R152" s="11"/>
      <c r="S152" s="11"/>
      <c r="T152" s="11"/>
      <c r="AMK152" s="2"/>
      <c r="AML152" s="2"/>
    </row>
    <row r="153" spans="2:21 1025:1026" ht="16.2" thickBot="1" x14ac:dyDescent="0.35">
      <c r="B153" s="102"/>
      <c r="C153" s="102"/>
      <c r="D153" s="102"/>
      <c r="E153" s="102"/>
      <c r="F153" s="102"/>
      <c r="G153" s="81"/>
      <c r="H153" s="78" t="str">
        <f>H145</f>
        <v>Bombeiro</v>
      </c>
      <c r="I153" s="79"/>
      <c r="J153" s="79"/>
      <c r="L153" s="62"/>
      <c r="N153" s="11"/>
      <c r="O153" s="11"/>
      <c r="P153" s="11"/>
      <c r="Q153" s="11"/>
      <c r="R153" s="11"/>
      <c r="S153" s="11"/>
      <c r="T153" s="11"/>
      <c r="AMK153" s="2"/>
      <c r="AML153" s="2"/>
    </row>
    <row r="154" spans="2:21 1025:1026" ht="16.5" customHeight="1" thickBot="1" x14ac:dyDescent="0.35">
      <c r="B154" s="156">
        <v>5</v>
      </c>
      <c r="C154" s="215" t="s">
        <v>208</v>
      </c>
      <c r="D154" s="216"/>
      <c r="E154" s="216"/>
      <c r="F154" s="216"/>
      <c r="G154" s="217"/>
      <c r="H154" s="92" t="s">
        <v>131</v>
      </c>
      <c r="I154" s="93"/>
      <c r="J154" s="93"/>
      <c r="L154" s="62"/>
      <c r="N154" s="11"/>
      <c r="O154" s="11"/>
      <c r="P154" s="11"/>
      <c r="Q154" s="11"/>
      <c r="R154" s="11"/>
      <c r="S154" s="11"/>
      <c r="T154" s="11"/>
      <c r="U154" s="11"/>
      <c r="AMK154" s="2"/>
      <c r="AML154" s="2"/>
    </row>
    <row r="155" spans="2:21 1025:1026" ht="16.5" customHeight="1" thickBot="1" x14ac:dyDescent="0.35">
      <c r="B155" s="34" t="s">
        <v>17</v>
      </c>
      <c r="C155" s="218" t="s">
        <v>209</v>
      </c>
      <c r="D155" s="219"/>
      <c r="E155" s="219"/>
      <c r="F155" s="219"/>
      <c r="G155" s="220"/>
      <c r="H155" s="43">
        <f>'Anexos B-C-D-E'!J26</f>
        <v>159.24166666666667</v>
      </c>
      <c r="I155" s="94"/>
      <c r="J155" s="94"/>
      <c r="L155" s="62"/>
      <c r="N155" s="11"/>
      <c r="O155" s="11"/>
      <c r="P155" s="11"/>
      <c r="Q155" s="11"/>
      <c r="R155" s="11"/>
      <c r="S155" s="11"/>
      <c r="T155" s="11"/>
      <c r="U155" s="11"/>
      <c r="AMK155" s="2"/>
      <c r="AML155" s="2"/>
    </row>
    <row r="156" spans="2:21 1025:1026" ht="16.5" customHeight="1" thickBot="1" x14ac:dyDescent="0.35">
      <c r="B156" s="34" t="s">
        <v>19</v>
      </c>
      <c r="C156" s="218" t="s">
        <v>210</v>
      </c>
      <c r="D156" s="219"/>
      <c r="E156" s="219"/>
      <c r="F156" s="219"/>
      <c r="G156" s="220"/>
      <c r="H156" s="43">
        <f>'Anexos B-C-D-E'!J74</f>
        <v>242.06541666666661</v>
      </c>
      <c r="I156" s="94"/>
      <c r="J156" s="94"/>
      <c r="L156" s="62"/>
      <c r="N156" s="11"/>
      <c r="O156" s="11"/>
      <c r="P156" s="11"/>
      <c r="Q156" s="11"/>
      <c r="R156" s="11"/>
      <c r="S156" s="11"/>
      <c r="T156" s="11"/>
      <c r="U156" s="11"/>
      <c r="AMK156" s="2"/>
      <c r="AML156" s="2"/>
    </row>
    <row r="157" spans="2:21 1025:1026" ht="15" customHeight="1" thickBot="1" x14ac:dyDescent="0.35">
      <c r="B157" s="34" t="s">
        <v>21</v>
      </c>
      <c r="C157" s="218" t="s">
        <v>211</v>
      </c>
      <c r="D157" s="219"/>
      <c r="E157" s="219"/>
      <c r="F157" s="219"/>
      <c r="G157" s="220"/>
      <c r="H157" s="43">
        <f>'Anexos B-C-D-E'!J81</f>
        <v>38.33</v>
      </c>
      <c r="I157" s="94"/>
      <c r="J157" s="94"/>
      <c r="L157" s="62"/>
      <c r="N157" s="11"/>
      <c r="O157" s="11"/>
      <c r="P157" s="11"/>
      <c r="Q157" s="11"/>
      <c r="R157" s="11"/>
      <c r="S157" s="11"/>
      <c r="T157" s="11"/>
      <c r="U157" s="11"/>
      <c r="AMK157" s="2"/>
      <c r="AML157" s="2"/>
    </row>
    <row r="158" spans="2:21 1025:1026" ht="16.5" customHeight="1" thickBot="1" x14ac:dyDescent="0.35">
      <c r="B158" s="34" t="s">
        <v>23</v>
      </c>
      <c r="C158" s="218" t="s">
        <v>138</v>
      </c>
      <c r="D158" s="219"/>
      <c r="E158" s="219"/>
      <c r="F158" s="219"/>
      <c r="G158" s="220"/>
      <c r="H158" s="43"/>
      <c r="I158" s="94"/>
      <c r="J158" s="94"/>
      <c r="L158" s="62"/>
      <c r="N158" s="11"/>
      <c r="O158" s="11"/>
      <c r="P158" s="11"/>
      <c r="Q158" s="11"/>
      <c r="R158" s="11"/>
      <c r="S158" s="11"/>
      <c r="T158" s="11"/>
      <c r="U158" s="11"/>
      <c r="AMK158" s="2"/>
      <c r="AML158" s="2"/>
    </row>
    <row r="159" spans="2:21 1025:1026" ht="16.5" customHeight="1" thickBot="1" x14ac:dyDescent="0.35">
      <c r="B159" s="230" t="s">
        <v>158</v>
      </c>
      <c r="C159" s="231"/>
      <c r="D159" s="231"/>
      <c r="E159" s="231"/>
      <c r="F159" s="231"/>
      <c r="G159" s="232"/>
      <c r="H159" s="117">
        <f>SUM(H155:H158)</f>
        <v>439.63708333333324</v>
      </c>
      <c r="I159" s="94"/>
      <c r="J159" s="94"/>
      <c r="L159" s="62"/>
      <c r="N159" s="11"/>
      <c r="O159" s="11"/>
      <c r="P159" s="11"/>
      <c r="Q159" s="11"/>
      <c r="R159" s="11"/>
      <c r="S159" s="11"/>
      <c r="T159" s="11"/>
      <c r="U159" s="11"/>
      <c r="AMK159" s="2"/>
      <c r="AML159" s="2"/>
    </row>
    <row r="160" spans="2:21 1025:1026" x14ac:dyDescent="0.3">
      <c r="L160" s="62"/>
      <c r="N160" s="11"/>
      <c r="O160" s="11"/>
      <c r="P160" s="11"/>
      <c r="Q160" s="11"/>
      <c r="R160" s="11"/>
      <c r="S160" s="11"/>
      <c r="T160" s="11"/>
      <c r="AMK160" s="2"/>
      <c r="AML160" s="2"/>
    </row>
    <row r="161" spans="2:20 1025:1026" x14ac:dyDescent="0.3">
      <c r="B161" s="181" t="s">
        <v>212</v>
      </c>
      <c r="C161" s="181"/>
      <c r="D161" s="181"/>
      <c r="E161" s="181"/>
      <c r="F161" s="181"/>
      <c r="G161" s="181"/>
      <c r="H161" s="181"/>
      <c r="I161" s="101"/>
      <c r="J161" s="101"/>
      <c r="L161" s="62"/>
      <c r="N161" s="11"/>
      <c r="O161" s="11"/>
      <c r="P161" s="11"/>
      <c r="Q161" s="11"/>
      <c r="R161" s="11"/>
      <c r="S161" s="11"/>
      <c r="T161" s="11"/>
      <c r="AMK161" s="2"/>
      <c r="AML161" s="2"/>
    </row>
    <row r="162" spans="2:20 1025:1026" x14ac:dyDescent="0.3">
      <c r="B162" s="102"/>
      <c r="C162" s="102"/>
      <c r="D162" s="102"/>
      <c r="E162" s="102"/>
      <c r="F162" s="102"/>
      <c r="G162" s="102"/>
      <c r="L162" s="62"/>
      <c r="N162" s="11"/>
      <c r="O162" s="11"/>
      <c r="P162" s="11"/>
      <c r="Q162" s="11"/>
      <c r="R162" s="11"/>
      <c r="S162" s="11"/>
      <c r="T162" s="11"/>
      <c r="AMK162" s="2"/>
      <c r="AML162" s="2"/>
    </row>
    <row r="163" spans="2:20 1025:1026" ht="16.2" thickBot="1" x14ac:dyDescent="0.35">
      <c r="B163" s="102"/>
      <c r="C163" s="102"/>
      <c r="D163" s="102"/>
      <c r="E163" s="102"/>
      <c r="F163" s="102"/>
      <c r="G163" s="81"/>
      <c r="H163" s="78" t="str">
        <f>H153</f>
        <v>Bombeiro</v>
      </c>
      <c r="I163" s="79"/>
      <c r="J163" s="79"/>
      <c r="L163" s="62"/>
      <c r="N163" s="11"/>
      <c r="O163" s="11"/>
      <c r="P163" s="11"/>
      <c r="Q163" s="11"/>
      <c r="R163" s="11"/>
      <c r="S163" s="11"/>
      <c r="T163" s="11"/>
      <c r="AMK163" s="2"/>
      <c r="AML163" s="2"/>
    </row>
    <row r="164" spans="2:20 1025:1026" ht="16.5" customHeight="1" thickBot="1" x14ac:dyDescent="0.35">
      <c r="B164" s="156">
        <v>6</v>
      </c>
      <c r="C164" s="215" t="s">
        <v>213</v>
      </c>
      <c r="D164" s="216"/>
      <c r="E164" s="216"/>
      <c r="F164" s="217"/>
      <c r="G164" s="92" t="s">
        <v>149</v>
      </c>
      <c r="H164" s="92" t="s">
        <v>131</v>
      </c>
      <c r="I164" s="93"/>
      <c r="J164" s="93"/>
      <c r="L164" s="62"/>
      <c r="N164" s="11"/>
      <c r="O164" s="11"/>
      <c r="P164" s="11"/>
      <c r="Q164" s="11"/>
      <c r="R164" s="11"/>
      <c r="S164" s="11"/>
      <c r="T164" s="11"/>
      <c r="AMK164" s="2"/>
      <c r="AML164" s="2"/>
    </row>
    <row r="165" spans="2:20 1025:1026" ht="16.5" customHeight="1" thickBot="1" x14ac:dyDescent="0.35">
      <c r="B165" s="34" t="s">
        <v>17</v>
      </c>
      <c r="C165" s="218" t="s">
        <v>214</v>
      </c>
      <c r="D165" s="219"/>
      <c r="E165" s="219"/>
      <c r="F165" s="220"/>
      <c r="G165" s="118">
        <v>0.06</v>
      </c>
      <c r="H165" s="43">
        <f>(H159+H149+H110+H97+H46)*$G$165</f>
        <v>278.32842499999998</v>
      </c>
      <c r="I165" s="94"/>
      <c r="J165" s="94"/>
      <c r="L165" s="119" t="s">
        <v>215</v>
      </c>
      <c r="N165" s="11"/>
      <c r="O165" s="11"/>
      <c r="P165" s="11"/>
      <c r="Q165" s="11"/>
      <c r="R165" s="11"/>
      <c r="S165" s="11"/>
      <c r="T165" s="11"/>
      <c r="AMK165" s="2"/>
      <c r="AML165" s="2"/>
    </row>
    <row r="166" spans="2:20 1025:1026" ht="16.5" customHeight="1" thickBot="1" x14ac:dyDescent="0.35">
      <c r="B166" s="34" t="s">
        <v>19</v>
      </c>
      <c r="C166" s="218" t="s">
        <v>216</v>
      </c>
      <c r="D166" s="219"/>
      <c r="E166" s="219"/>
      <c r="F166" s="220"/>
      <c r="G166" s="118">
        <v>6.7900000000000002E-2</v>
      </c>
      <c r="H166" s="43">
        <f>(H159+H149+H110+H97+H46+H165)*$G$166</f>
        <v>333.87350101583331</v>
      </c>
      <c r="I166" s="94"/>
      <c r="J166" s="94"/>
      <c r="L166" s="119" t="s">
        <v>215</v>
      </c>
      <c r="N166" s="11"/>
      <c r="O166" s="11"/>
      <c r="P166" s="11"/>
      <c r="Q166" s="11"/>
      <c r="R166" s="11"/>
      <c r="S166" s="11"/>
      <c r="T166" s="11"/>
      <c r="AMK166" s="2"/>
      <c r="AML166" s="2"/>
    </row>
    <row r="167" spans="2:20 1025:1026" ht="16.5" customHeight="1" thickBot="1" x14ac:dyDescent="0.35">
      <c r="B167" s="34" t="s">
        <v>21</v>
      </c>
      <c r="C167" s="218" t="s">
        <v>217</v>
      </c>
      <c r="D167" s="219"/>
      <c r="E167" s="219"/>
      <c r="F167" s="220"/>
      <c r="G167" s="118"/>
      <c r="H167" s="106"/>
      <c r="I167" s="107"/>
      <c r="J167" s="107"/>
      <c r="L167" s="62"/>
      <c r="N167" s="11"/>
      <c r="O167" s="11"/>
      <c r="P167" s="11"/>
      <c r="Q167" s="11"/>
      <c r="R167" s="11"/>
      <c r="S167" s="11"/>
      <c r="T167" s="11"/>
      <c r="AMK167" s="2"/>
      <c r="AML167" s="2"/>
    </row>
    <row r="168" spans="2:20 1025:1026" ht="30.75" customHeight="1" thickBot="1" x14ac:dyDescent="0.35">
      <c r="B168" s="34"/>
      <c r="C168" s="218" t="s">
        <v>218</v>
      </c>
      <c r="D168" s="219"/>
      <c r="E168" s="219"/>
      <c r="F168" s="220"/>
      <c r="G168" s="120">
        <f>1-(G169+G170+G171+G172)</f>
        <v>0.91349999999999998</v>
      </c>
      <c r="H168" s="121">
        <f>(H159+H149+H110+H97+H46+H165+H166)/$G$168</f>
        <v>5748.2309899826669</v>
      </c>
      <c r="I168" s="94"/>
      <c r="J168" s="94"/>
      <c r="L168" s="62"/>
      <c r="N168" s="11"/>
      <c r="O168" s="11"/>
      <c r="P168" s="11"/>
      <c r="Q168" s="11"/>
      <c r="R168" s="11"/>
      <c r="S168" s="11"/>
      <c r="T168" s="11"/>
      <c r="AMK168" s="2"/>
      <c r="AML168" s="2"/>
    </row>
    <row r="169" spans="2:20 1025:1026" ht="16.5" customHeight="1" thickBot="1" x14ac:dyDescent="0.35">
      <c r="B169" s="34"/>
      <c r="C169" s="218" t="s">
        <v>219</v>
      </c>
      <c r="D169" s="219"/>
      <c r="E169" s="219"/>
      <c r="F169" s="220"/>
      <c r="G169" s="118">
        <v>6.4999999999999997E-3</v>
      </c>
      <c r="H169" s="43">
        <f>H168*$G$169</f>
        <v>37.363501434887333</v>
      </c>
      <c r="I169" s="94"/>
      <c r="J169" s="94"/>
      <c r="L169" s="62"/>
      <c r="N169" s="11"/>
      <c r="O169" s="11"/>
      <c r="P169" s="11"/>
      <c r="Q169" s="11"/>
      <c r="R169" s="11"/>
      <c r="S169" s="11"/>
      <c r="T169" s="11"/>
      <c r="AMK169" s="2"/>
      <c r="AML169" s="2"/>
    </row>
    <row r="170" spans="2:20 1025:1026" ht="16.5" customHeight="1" thickBot="1" x14ac:dyDescent="0.35">
      <c r="B170" s="34"/>
      <c r="C170" s="218" t="s">
        <v>220</v>
      </c>
      <c r="D170" s="219"/>
      <c r="E170" s="219"/>
      <c r="F170" s="220"/>
      <c r="G170" s="118">
        <v>0.03</v>
      </c>
      <c r="H170" s="43">
        <f>H168*$G$170</f>
        <v>172.44692969947999</v>
      </c>
      <c r="I170" s="94"/>
      <c r="J170" s="94"/>
      <c r="L170" s="62"/>
      <c r="N170" s="11"/>
      <c r="O170" s="11"/>
      <c r="P170" s="11"/>
      <c r="Q170" s="11"/>
      <c r="R170" s="11"/>
      <c r="S170" s="11"/>
      <c r="T170" s="11"/>
      <c r="AMK170" s="2"/>
      <c r="AML170" s="2"/>
    </row>
    <row r="171" spans="2:20 1025:1026" ht="16.5" customHeight="1" thickBot="1" x14ac:dyDescent="0.35">
      <c r="B171" s="34"/>
      <c r="C171" s="218" t="s">
        <v>221</v>
      </c>
      <c r="D171" s="219"/>
      <c r="E171" s="219"/>
      <c r="F171" s="220"/>
      <c r="G171" s="118"/>
      <c r="H171" s="43">
        <f>H168*$G$171</f>
        <v>0</v>
      </c>
      <c r="I171" s="94"/>
      <c r="J171" s="94"/>
      <c r="L171" s="62"/>
      <c r="N171" s="11"/>
      <c r="O171" s="11"/>
      <c r="P171" s="11"/>
      <c r="Q171" s="11"/>
      <c r="R171" s="11"/>
      <c r="S171" s="11"/>
      <c r="T171" s="11"/>
      <c r="AMK171" s="2"/>
      <c r="AML171" s="2"/>
    </row>
    <row r="172" spans="2:20 1025:1026" ht="16.5" customHeight="1" thickBot="1" x14ac:dyDescent="0.35">
      <c r="B172" s="34"/>
      <c r="C172" s="218" t="s">
        <v>222</v>
      </c>
      <c r="D172" s="219"/>
      <c r="E172" s="219"/>
      <c r="F172" s="220"/>
      <c r="G172" s="118">
        <v>0.05</v>
      </c>
      <c r="H172" s="43">
        <f>H168*$G$172</f>
        <v>287.41154949913334</v>
      </c>
      <c r="I172" s="94"/>
      <c r="J172" s="94"/>
      <c r="L172" s="62"/>
      <c r="N172" s="11"/>
      <c r="O172" s="11"/>
      <c r="P172" s="11"/>
      <c r="Q172" s="11"/>
      <c r="R172" s="11"/>
      <c r="S172" s="11"/>
      <c r="T172" s="11"/>
      <c r="AMK172" s="2"/>
      <c r="AML172" s="2"/>
    </row>
    <row r="173" spans="2:20 1025:1026" ht="16.5" customHeight="1" thickBot="1" x14ac:dyDescent="0.35">
      <c r="B173" s="230" t="s">
        <v>158</v>
      </c>
      <c r="C173" s="231"/>
      <c r="D173" s="231"/>
      <c r="E173" s="231"/>
      <c r="F173" s="232"/>
      <c r="G173" s="122">
        <f>SUM(G169:G172)</f>
        <v>8.6499999999999994E-2</v>
      </c>
      <c r="H173" s="117">
        <f>ROUND(SUM(H169:H172)+SUM(H165:H166),2)</f>
        <v>1109.42</v>
      </c>
      <c r="I173" s="94"/>
      <c r="J173" s="94"/>
      <c r="L173" s="62"/>
      <c r="N173" s="11"/>
      <c r="O173" s="11"/>
      <c r="P173" s="11"/>
      <c r="Q173" s="11"/>
      <c r="R173" s="11"/>
      <c r="S173" s="11"/>
      <c r="T173" s="11"/>
      <c r="AMK173" s="2"/>
      <c r="AML173" s="2"/>
    </row>
    <row r="174" spans="2:20 1025:1026" x14ac:dyDescent="0.3">
      <c r="L174" s="62"/>
      <c r="N174" s="11"/>
      <c r="O174" s="11"/>
      <c r="P174" s="11"/>
      <c r="Q174" s="11"/>
      <c r="R174" s="11"/>
      <c r="S174" s="11"/>
      <c r="T174" s="11"/>
      <c r="AMK174" s="2"/>
      <c r="AML174" s="2"/>
    </row>
    <row r="175" spans="2:20 1025:1026" ht="24" customHeight="1" x14ac:dyDescent="0.3">
      <c r="B175" s="176" t="s">
        <v>223</v>
      </c>
      <c r="C175" s="176"/>
      <c r="D175" s="176"/>
      <c r="E175" s="176"/>
      <c r="F175" s="176"/>
      <c r="G175" s="176"/>
      <c r="H175" s="176"/>
      <c r="I175" s="76"/>
      <c r="J175" s="76"/>
      <c r="L175" s="62"/>
      <c r="N175" s="11"/>
      <c r="O175" s="11"/>
      <c r="P175" s="11"/>
      <c r="Q175" s="11"/>
      <c r="R175" s="11"/>
      <c r="S175" s="11"/>
      <c r="T175" s="11"/>
      <c r="AMK175" s="2"/>
      <c r="AML175" s="2"/>
    </row>
    <row r="176" spans="2:20 1025:1026" x14ac:dyDescent="0.3">
      <c r="L176" s="62"/>
      <c r="N176" s="11"/>
      <c r="O176" s="11"/>
      <c r="P176" s="11"/>
      <c r="Q176" s="11"/>
      <c r="R176" s="11"/>
      <c r="S176" s="11"/>
      <c r="T176" s="11"/>
      <c r="AMK176" s="2"/>
      <c r="AML176" s="2"/>
    </row>
    <row r="177" spans="2:21 1025:1026" ht="16.2" thickBot="1" x14ac:dyDescent="0.35">
      <c r="G177" s="81"/>
      <c r="H177" s="78" t="str">
        <f>H163</f>
        <v>Bombeiro</v>
      </c>
      <c r="I177" s="79"/>
      <c r="J177" s="79"/>
      <c r="L177" s="62"/>
      <c r="N177" s="11"/>
      <c r="O177" s="11"/>
      <c r="P177" s="11"/>
      <c r="Q177" s="11"/>
      <c r="R177" s="11"/>
      <c r="S177" s="11"/>
      <c r="T177" s="11"/>
      <c r="AMK177" s="2"/>
      <c r="AML177" s="2"/>
    </row>
    <row r="178" spans="2:21 1025:1026" ht="32.25" customHeight="1" thickBot="1" x14ac:dyDescent="0.35">
      <c r="B178" s="13"/>
      <c r="C178" s="193" t="s">
        <v>224</v>
      </c>
      <c r="D178" s="194"/>
      <c r="E178" s="194"/>
      <c r="F178" s="194"/>
      <c r="G178" s="195"/>
      <c r="H178" s="20" t="s">
        <v>131</v>
      </c>
      <c r="I178" s="17"/>
      <c r="J178" s="17"/>
      <c r="L178" s="62"/>
      <c r="N178" s="11"/>
      <c r="O178" s="11"/>
      <c r="P178" s="11"/>
      <c r="Q178" s="11"/>
      <c r="R178" s="11"/>
      <c r="S178" s="11"/>
      <c r="T178" s="11"/>
      <c r="U178" s="11"/>
      <c r="AMK178" s="2"/>
      <c r="AML178" s="2"/>
    </row>
    <row r="179" spans="2:21 1025:1026" ht="16.5" customHeight="1" thickBot="1" x14ac:dyDescent="0.35">
      <c r="B179" s="123" t="s">
        <v>17</v>
      </c>
      <c r="C179" s="203" t="s">
        <v>129</v>
      </c>
      <c r="D179" s="205"/>
      <c r="E179" s="205"/>
      <c r="F179" s="205"/>
      <c r="G179" s="233"/>
      <c r="H179" s="25">
        <f>H46</f>
        <v>2182.6999999999998</v>
      </c>
      <c r="I179" s="18"/>
      <c r="J179" s="18"/>
      <c r="L179" s="62"/>
      <c r="M179" s="124">
        <f t="shared" ref="M179:M185" si="1">H179/$H$186</f>
        <v>0.3797168867634037</v>
      </c>
      <c r="N179" s="11" t="s">
        <v>225</v>
      </c>
      <c r="O179" s="124"/>
      <c r="Q179" s="11"/>
      <c r="R179" s="11"/>
      <c r="S179" s="11"/>
      <c r="T179" s="11"/>
      <c r="U179" s="11"/>
      <c r="AMK179" s="2"/>
      <c r="AML179" s="2"/>
    </row>
    <row r="180" spans="2:21 1025:1026" ht="16.5" customHeight="1" thickBot="1" x14ac:dyDescent="0.35">
      <c r="B180" s="123" t="s">
        <v>19</v>
      </c>
      <c r="C180" s="203" t="s">
        <v>140</v>
      </c>
      <c r="D180" s="205"/>
      <c r="E180" s="205"/>
      <c r="F180" s="205"/>
      <c r="G180" s="233"/>
      <c r="H180" s="25">
        <f>H97</f>
        <v>1789.89</v>
      </c>
      <c r="I180" s="18"/>
      <c r="J180" s="18"/>
      <c r="L180" s="62"/>
      <c r="M180" s="124">
        <f t="shared" si="1"/>
        <v>0.3113810686072061</v>
      </c>
      <c r="N180" s="11" t="s">
        <v>226</v>
      </c>
      <c r="O180" s="124"/>
      <c r="Q180" s="11"/>
      <c r="R180" s="11"/>
      <c r="S180" s="11"/>
      <c r="T180" s="11"/>
      <c r="U180" s="11"/>
      <c r="AMK180" s="2"/>
      <c r="AML180" s="2"/>
    </row>
    <row r="181" spans="2:21 1025:1026" ht="16.5" customHeight="1" thickBot="1" x14ac:dyDescent="0.35">
      <c r="B181" s="123" t="s">
        <v>21</v>
      </c>
      <c r="C181" s="203" t="s">
        <v>169</v>
      </c>
      <c r="D181" s="205"/>
      <c r="E181" s="205"/>
      <c r="F181" s="205"/>
      <c r="G181" s="233"/>
      <c r="H181" s="25">
        <f>H110</f>
        <v>152.29</v>
      </c>
      <c r="I181" s="18"/>
      <c r="J181" s="18"/>
      <c r="L181" s="62"/>
      <c r="M181" s="124">
        <f t="shared" si="1"/>
        <v>2.6493372742565972E-2</v>
      </c>
      <c r="N181" s="11" t="s">
        <v>227</v>
      </c>
      <c r="O181" s="124"/>
      <c r="Q181" s="11"/>
      <c r="R181" s="11"/>
      <c r="S181" s="11"/>
      <c r="T181" s="11"/>
      <c r="U181" s="11"/>
      <c r="AMK181" s="2"/>
      <c r="AML181" s="2"/>
    </row>
    <row r="182" spans="2:21 1025:1026" ht="16.5" customHeight="1" thickBot="1" x14ac:dyDescent="0.35">
      <c r="B182" s="123" t="s">
        <v>23</v>
      </c>
      <c r="C182" s="203" t="s">
        <v>177</v>
      </c>
      <c r="D182" s="205"/>
      <c r="E182" s="205"/>
      <c r="F182" s="205"/>
      <c r="G182" s="233"/>
      <c r="H182" s="25">
        <f>H149</f>
        <v>74.290000000000006</v>
      </c>
      <c r="I182" s="18"/>
      <c r="J182" s="18"/>
      <c r="L182" s="62"/>
      <c r="M182" s="124">
        <f t="shared" si="1"/>
        <v>1.29239783376796E-2</v>
      </c>
      <c r="N182" s="11" t="s">
        <v>228</v>
      </c>
      <c r="O182" s="124"/>
      <c r="Q182" s="11"/>
      <c r="R182" s="11"/>
      <c r="S182" s="11"/>
      <c r="T182" s="11"/>
      <c r="U182" s="11"/>
      <c r="AMK182" s="2"/>
      <c r="AML182" s="2"/>
    </row>
    <row r="183" spans="2:21 1025:1026" ht="16.5" customHeight="1" thickBot="1" x14ac:dyDescent="0.35">
      <c r="B183" s="123" t="s">
        <v>25</v>
      </c>
      <c r="C183" s="203" t="s">
        <v>207</v>
      </c>
      <c r="D183" s="205"/>
      <c r="E183" s="205"/>
      <c r="F183" s="205"/>
      <c r="G183" s="233"/>
      <c r="H183" s="25">
        <f>H159</f>
        <v>439.63708333333324</v>
      </c>
      <c r="I183" s="18"/>
      <c r="J183" s="18"/>
      <c r="L183" s="62"/>
      <c r="M183" s="124">
        <f t="shared" si="1"/>
        <v>7.648216639440894E-2</v>
      </c>
      <c r="N183" s="11" t="s">
        <v>229</v>
      </c>
      <c r="O183" s="124"/>
      <c r="Q183" s="11"/>
      <c r="R183" s="11"/>
      <c r="S183" s="11"/>
      <c r="T183" s="11"/>
      <c r="U183" s="11"/>
      <c r="AMK183" s="2"/>
      <c r="AML183" s="2"/>
    </row>
    <row r="184" spans="2:21 1025:1026" ht="16.5" customHeight="1" thickBot="1" x14ac:dyDescent="0.35">
      <c r="B184" s="177" t="s">
        <v>230</v>
      </c>
      <c r="C184" s="193"/>
      <c r="D184" s="194"/>
      <c r="E184" s="194"/>
      <c r="F184" s="194"/>
      <c r="G184" s="195"/>
      <c r="H184" s="125">
        <f>SUM(H179:H183)</f>
        <v>4638.8070833333331</v>
      </c>
      <c r="I184" s="126"/>
      <c r="J184" s="126"/>
      <c r="L184" s="62"/>
      <c r="M184" s="127">
        <f t="shared" si="1"/>
        <v>0.80699747284526424</v>
      </c>
      <c r="N184" s="127"/>
      <c r="O184" s="127"/>
      <c r="Q184" s="11"/>
      <c r="R184" s="11"/>
      <c r="S184" s="11"/>
      <c r="T184" s="11"/>
      <c r="U184" s="11"/>
      <c r="AMK184" s="2"/>
      <c r="AML184" s="2"/>
    </row>
    <row r="185" spans="2:21 1025:1026" ht="16.5" customHeight="1" thickBot="1" x14ac:dyDescent="0.35">
      <c r="B185" s="123" t="s">
        <v>27</v>
      </c>
      <c r="C185" s="203" t="s">
        <v>231</v>
      </c>
      <c r="D185" s="205"/>
      <c r="E185" s="205"/>
      <c r="F185" s="205"/>
      <c r="G185" s="233"/>
      <c r="H185" s="25">
        <f>H173</f>
        <v>1109.42</v>
      </c>
      <c r="I185" s="18"/>
      <c r="J185" s="18"/>
      <c r="L185" s="62"/>
      <c r="M185" s="124">
        <f t="shared" si="1"/>
        <v>0.19300201975216721</v>
      </c>
      <c r="N185" s="11" t="s">
        <v>232</v>
      </c>
      <c r="O185" s="124"/>
      <c r="Q185" s="11"/>
      <c r="R185" s="11"/>
      <c r="S185" s="11"/>
      <c r="T185" s="11"/>
      <c r="U185" s="11"/>
      <c r="AMK185" s="2"/>
      <c r="AML185" s="2"/>
    </row>
    <row r="186" spans="2:21 1025:1026" ht="23.25" customHeight="1" thickBot="1" x14ac:dyDescent="0.35">
      <c r="B186" s="234" t="s">
        <v>233</v>
      </c>
      <c r="C186" s="235"/>
      <c r="D186" s="235"/>
      <c r="E186" s="235"/>
      <c r="F186" s="235"/>
      <c r="G186" s="236"/>
      <c r="H186" s="128">
        <f>ROUND(H185+H184,2)</f>
        <v>5748.23</v>
      </c>
      <c r="I186" s="129"/>
      <c r="J186" s="129"/>
      <c r="L186" s="62"/>
      <c r="M186" s="124">
        <f>SUM(M184:M185)</f>
        <v>0.99999949259743148</v>
      </c>
      <c r="N186" s="11"/>
      <c r="O186" s="124"/>
      <c r="AMK186" s="2"/>
      <c r="AML186" s="2"/>
    </row>
    <row r="187" spans="2:21 1025:1026" x14ac:dyDescent="0.3">
      <c r="H187" s="263">
        <f>H179/H186</f>
        <v>0.3797168867634037</v>
      </c>
      <c r="J187"/>
    </row>
    <row r="188" spans="2:21 1025:1026" ht="20.25" customHeight="1" x14ac:dyDescent="0.3">
      <c r="B188" s="176" t="s">
        <v>234</v>
      </c>
      <c r="C188" s="176"/>
      <c r="D188" s="176"/>
      <c r="E188" s="176"/>
      <c r="F188" s="176"/>
      <c r="G188" s="176"/>
      <c r="H188" s="176"/>
      <c r="J188"/>
      <c r="N188" s="11"/>
    </row>
    <row r="189" spans="2:21 1025:1026" x14ac:dyDescent="0.3">
      <c r="B189" s="2"/>
      <c r="J189"/>
      <c r="N189" s="11"/>
    </row>
    <row r="190" spans="2:21 1025:1026" ht="63" thickBot="1" x14ac:dyDescent="0.35">
      <c r="B190" s="13"/>
      <c r="C190" s="13" t="s">
        <v>235</v>
      </c>
      <c r="D190" s="20" t="s">
        <v>236</v>
      </c>
      <c r="E190" s="20" t="s">
        <v>237</v>
      </c>
      <c r="F190" s="20" t="s">
        <v>238</v>
      </c>
      <c r="G190" s="20" t="s">
        <v>239</v>
      </c>
      <c r="H190" s="20" t="s">
        <v>240</v>
      </c>
      <c r="J190"/>
      <c r="N190" s="11"/>
      <c r="O190" s="11"/>
      <c r="P190" s="11"/>
      <c r="Q190" s="11"/>
      <c r="R190" s="11"/>
    </row>
    <row r="191" spans="2:21 1025:1026" ht="30" hidden="1" customHeight="1" x14ac:dyDescent="0.3">
      <c r="B191" s="130">
        <v>0</v>
      </c>
      <c r="C191" s="131">
        <f>G177</f>
        <v>0</v>
      </c>
      <c r="D191" s="132">
        <f>G186</f>
        <v>0</v>
      </c>
      <c r="E191" s="24">
        <v>1</v>
      </c>
      <c r="F191" s="133">
        <f t="shared" ref="F191:F196" si="2">D191*E191</f>
        <v>0</v>
      </c>
      <c r="G191" s="24">
        <f>H15</f>
        <v>6</v>
      </c>
      <c r="H191" s="134">
        <f>F191*G191</f>
        <v>0</v>
      </c>
      <c r="J191"/>
      <c r="N191" s="11"/>
      <c r="O191" s="11"/>
      <c r="P191" s="11"/>
      <c r="Q191" s="11"/>
      <c r="R191" s="11"/>
    </row>
    <row r="192" spans="2:21 1025:1026" ht="30" customHeight="1" thickBot="1" x14ac:dyDescent="0.35">
      <c r="B192" s="130">
        <v>1</v>
      </c>
      <c r="C192" s="131" t="str">
        <f>H177</f>
        <v>Bombeiro</v>
      </c>
      <c r="D192" s="132">
        <f>H186</f>
        <v>5748.23</v>
      </c>
      <c r="E192" s="24">
        <v>2</v>
      </c>
      <c r="F192" s="133">
        <f t="shared" si="2"/>
        <v>11496.46</v>
      </c>
      <c r="G192" s="67">
        <f>F15</f>
        <v>3</v>
      </c>
      <c r="H192" s="134">
        <f>F192*G192</f>
        <v>34489.379999999997</v>
      </c>
      <c r="J192"/>
      <c r="N192" s="11"/>
      <c r="O192" s="11"/>
      <c r="P192" s="11"/>
      <c r="Q192" s="11"/>
      <c r="R192" s="11"/>
    </row>
    <row r="193" spans="2:18" ht="30" hidden="1" customHeight="1" x14ac:dyDescent="0.3">
      <c r="B193" s="130">
        <v>3</v>
      </c>
      <c r="C193" s="131" t="e">
        <f>#REF!</f>
        <v>#REF!</v>
      </c>
      <c r="D193" s="132" t="e">
        <f>#REF!</f>
        <v>#REF!</v>
      </c>
      <c r="E193" s="24">
        <v>2</v>
      </c>
      <c r="F193" s="133" t="e">
        <f t="shared" si="2"/>
        <v>#REF!</v>
      </c>
      <c r="G193" s="135"/>
      <c r="H193" s="135"/>
      <c r="J193"/>
      <c r="N193" s="11"/>
      <c r="O193" s="11"/>
      <c r="P193" s="11"/>
      <c r="Q193" s="11"/>
      <c r="R193" s="11"/>
    </row>
    <row r="194" spans="2:18" ht="30" hidden="1" customHeight="1" x14ac:dyDescent="0.3">
      <c r="B194" s="130">
        <v>4</v>
      </c>
      <c r="C194" s="131" t="e">
        <f>#REF!</f>
        <v>#REF!</v>
      </c>
      <c r="D194" s="132" t="e">
        <f>#REF!</f>
        <v>#REF!</v>
      </c>
      <c r="E194" s="24">
        <v>1</v>
      </c>
      <c r="F194" s="133" t="e">
        <f t="shared" si="2"/>
        <v>#REF!</v>
      </c>
      <c r="G194" s="135"/>
      <c r="H194" s="135"/>
      <c r="J194"/>
      <c r="N194" s="11"/>
      <c r="O194" s="11"/>
      <c r="P194" s="11"/>
      <c r="Q194" s="11"/>
      <c r="R194" s="11"/>
    </row>
    <row r="195" spans="2:18" ht="30" hidden="1" customHeight="1" x14ac:dyDescent="0.3">
      <c r="B195" s="130">
        <v>5</v>
      </c>
      <c r="C195" s="136" t="e">
        <f>#REF!</f>
        <v>#REF!</v>
      </c>
      <c r="D195" s="137" t="e">
        <f>#REF!</f>
        <v>#REF!</v>
      </c>
      <c r="E195" s="106">
        <v>2</v>
      </c>
      <c r="F195" s="138" t="e">
        <f t="shared" si="2"/>
        <v>#REF!</v>
      </c>
      <c r="G195" s="139"/>
      <c r="H195" s="139"/>
      <c r="J195"/>
      <c r="N195" s="11"/>
      <c r="O195" s="11"/>
      <c r="P195" s="11"/>
      <c r="Q195" s="11"/>
      <c r="R195" s="11"/>
    </row>
    <row r="196" spans="2:18" ht="30" hidden="1" customHeight="1" x14ac:dyDescent="0.3">
      <c r="B196" s="140"/>
      <c r="C196" s="141" t="e">
        <f>#REF!</f>
        <v>#REF!</v>
      </c>
      <c r="D196" s="142" t="e">
        <f>#REF!</f>
        <v>#REF!</v>
      </c>
      <c r="E196" s="143">
        <v>2</v>
      </c>
      <c r="F196" s="144" t="e">
        <f t="shared" si="2"/>
        <v>#REF!</v>
      </c>
      <c r="G196" s="145"/>
      <c r="H196" s="145"/>
      <c r="J196"/>
      <c r="N196" s="11"/>
      <c r="O196" s="11"/>
      <c r="P196" s="11"/>
      <c r="Q196" s="11"/>
      <c r="R196" s="11"/>
    </row>
    <row r="197" spans="2:18" ht="27" hidden="1" customHeight="1" x14ac:dyDescent="0.3">
      <c r="B197" s="2"/>
      <c r="C197" s="146" t="s">
        <v>139</v>
      </c>
      <c r="D197" s="147"/>
      <c r="E197" s="147"/>
      <c r="F197" s="147"/>
      <c r="G197" s="148"/>
      <c r="H197" s="148"/>
      <c r="J197"/>
      <c r="N197" s="11"/>
      <c r="O197" s="11"/>
      <c r="P197" s="11"/>
      <c r="Q197" s="11"/>
      <c r="R197" s="11"/>
    </row>
    <row r="198" spans="2:18" x14ac:dyDescent="0.3">
      <c r="J198"/>
    </row>
    <row r="199" spans="2:18" ht="15.75" hidden="1" customHeight="1" x14ac:dyDescent="0.3">
      <c r="J199" s="62"/>
    </row>
    <row r="200" spans="2:18" ht="15.75" hidden="1" customHeight="1" x14ac:dyDescent="0.3">
      <c r="B200" s="176" t="s">
        <v>241</v>
      </c>
      <c r="C200" s="176"/>
      <c r="D200" s="176"/>
      <c r="E200" s="176"/>
      <c r="F200" s="176"/>
      <c r="G200" s="76"/>
      <c r="H200" s="76"/>
      <c r="J200" s="62"/>
    </row>
    <row r="201" spans="2:18" ht="15.75" hidden="1" customHeight="1" x14ac:dyDescent="0.3">
      <c r="J201" s="62"/>
    </row>
    <row r="202" spans="2:18" ht="16.5" hidden="1" customHeight="1" x14ac:dyDescent="0.3">
      <c r="B202" s="175" t="s">
        <v>242</v>
      </c>
      <c r="C202" s="175"/>
      <c r="D202" s="175"/>
      <c r="E202" s="175"/>
      <c r="F202" s="175"/>
      <c r="G202" s="17"/>
      <c r="H202" s="17"/>
      <c r="J202" s="62"/>
      <c r="N202" s="11"/>
    </row>
    <row r="203" spans="2:18" ht="26.25" hidden="1" customHeight="1" x14ac:dyDescent="0.3">
      <c r="B203" s="13" t="s">
        <v>19</v>
      </c>
      <c r="C203" s="154" t="s">
        <v>243</v>
      </c>
      <c r="D203" s="149"/>
      <c r="E203" s="185"/>
      <c r="F203" s="185"/>
      <c r="G203" s="150"/>
      <c r="H203" s="150"/>
      <c r="J203" s="62"/>
      <c r="N203" s="11"/>
    </row>
    <row r="204" spans="2:18" ht="45.75" hidden="1" customHeight="1" x14ac:dyDescent="0.3">
      <c r="B204" s="13" t="s">
        <v>21</v>
      </c>
      <c r="C204" s="152" t="s">
        <v>244</v>
      </c>
      <c r="D204" s="152"/>
      <c r="E204" s="186"/>
      <c r="F204" s="186"/>
      <c r="G204" s="151"/>
      <c r="H204" s="151"/>
      <c r="J204" s="62"/>
      <c r="N204" s="11"/>
    </row>
    <row r="206" spans="2:18" x14ac:dyDescent="0.3">
      <c r="B206" s="176" t="s">
        <v>241</v>
      </c>
      <c r="C206" s="176"/>
      <c r="D206" s="176"/>
      <c r="E206" s="176"/>
      <c r="F206" s="176"/>
      <c r="G206" s="176"/>
      <c r="H206" s="176"/>
    </row>
    <row r="207" spans="2:18" ht="16.2" thickBot="1" x14ac:dyDescent="0.35"/>
    <row r="208" spans="2:18" ht="16.5" customHeight="1" thickBot="1" x14ac:dyDescent="0.35">
      <c r="B208" s="193" t="s">
        <v>242</v>
      </c>
      <c r="C208" s="194"/>
      <c r="D208" s="194"/>
      <c r="E208" s="239"/>
      <c r="F208" s="194"/>
      <c r="G208" s="240"/>
      <c r="H208" s="175"/>
    </row>
    <row r="209" spans="2:8" ht="23.25" customHeight="1" thickBot="1" x14ac:dyDescent="0.35">
      <c r="B209" s="237" t="s">
        <v>17</v>
      </c>
      <c r="C209" s="203" t="s">
        <v>243</v>
      </c>
      <c r="D209" s="205"/>
      <c r="E209" s="239"/>
      <c r="F209" s="241"/>
      <c r="G209" s="240"/>
      <c r="H209" s="185">
        <f>H192</f>
        <v>34489.379999999997</v>
      </c>
    </row>
    <row r="210" spans="2:8" ht="33" customHeight="1" thickBot="1" x14ac:dyDescent="0.35">
      <c r="B210" s="153" t="s">
        <v>19</v>
      </c>
      <c r="C210" s="203" t="s">
        <v>244</v>
      </c>
      <c r="D210" s="205"/>
      <c r="E210" s="239"/>
      <c r="F210" s="242"/>
      <c r="G210" s="240"/>
      <c r="H210" s="186">
        <f>H209*H11</f>
        <v>413872.55999999994</v>
      </c>
    </row>
  </sheetData>
  <mergeCells count="1">
    <mergeCell ref="B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horizontalDpi="300" verticalDpi="300" r:id="rId1"/>
  <headerFooter>
    <oddHeader>&amp;C&amp;A</oddHeader>
    <oddFooter>&amp;L&amp;Z&amp;F&amp;R&amp;P / &amp;N</oddFooter>
  </headerFooter>
  <ignoredErrors>
    <ignoredError sqref="G1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1"/>
  <sheetViews>
    <sheetView showGridLines="0" tabSelected="1" view="pageBreakPreview" topLeftCell="A3" zoomScale="65" zoomScaleNormal="55" zoomScaleSheetLayoutView="65" zoomScalePageLayoutView="75" workbookViewId="0">
      <selection activeCell="F59" sqref="F59"/>
    </sheetView>
  </sheetViews>
  <sheetFormatPr defaultColWidth="8.6640625" defaultRowHeight="14.4" x14ac:dyDescent="0.3"/>
  <cols>
    <col min="1" max="1" width="4.5546875" customWidth="1"/>
    <col min="2" max="2" width="11.88671875" customWidth="1"/>
    <col min="3" max="3" width="49.44140625" style="1" customWidth="1"/>
    <col min="4" max="4" width="18.109375" customWidth="1"/>
    <col min="5" max="5" width="19.33203125" customWidth="1"/>
    <col min="6" max="6" width="18.109375" customWidth="1"/>
    <col min="7" max="7" width="18.44140625" customWidth="1"/>
    <col min="8" max="8" width="19.33203125" style="1" customWidth="1"/>
    <col min="9" max="9" width="21.44140625" bestFit="1" customWidth="1"/>
    <col min="10" max="10" width="19" customWidth="1"/>
  </cols>
  <sheetData>
    <row r="1" spans="2:17" s="2" customFormat="1" ht="18.75" customHeight="1" x14ac:dyDescent="0.3">
      <c r="B1" s="3" t="str">
        <f>'Planilha - LP - Bombeiro'!B1</f>
        <v>PROAD 1611/2020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</row>
    <row r="2" spans="2:17" s="2" customFormat="1" ht="18.75" customHeight="1" x14ac:dyDescent="0.3">
      <c r="B2" s="3" t="str">
        <f>'Planilha - LP - Bombeiro'!B2</f>
        <v>PREGÃO ELETRÔNICO n. 010/2020</v>
      </c>
      <c r="C2" s="3"/>
      <c r="D2" s="5" t="str">
        <f>'Planilha - LP - Bombeiro'!D2</f>
        <v>CATSER</v>
      </c>
      <c r="E2" s="5" t="str">
        <f>'Planilha - LP - Bombeiro'!E2</f>
        <v>25550 - Serviços de prevenção combate incêndio , brigadista</v>
      </c>
      <c r="F2" s="6"/>
      <c r="G2" s="6"/>
      <c r="H2" s="4"/>
      <c r="I2" s="3"/>
      <c r="J2" s="3"/>
      <c r="K2" s="3"/>
      <c r="L2" s="3"/>
      <c r="M2" s="3"/>
      <c r="N2" s="3"/>
    </row>
    <row r="3" spans="2:17" s="2" customFormat="1" ht="36.75" customHeight="1" x14ac:dyDescent="0.3">
      <c r="B3" s="276" t="str">
        <f>'Planilha - LP - Bombeiro'!B3:F3</f>
        <v>OBJETO: Contratação de serviços de prevenção e combate a incêndio, abandono de edificação e primeiros socorros nas instalações deste Regional, com mão de obra dedicada de Bombeiro Civil</v>
      </c>
      <c r="C3" s="276"/>
      <c r="D3" s="276"/>
      <c r="E3" s="276"/>
      <c r="F3" s="276"/>
      <c r="G3" s="276"/>
      <c r="H3" s="4"/>
      <c r="I3" s="3"/>
      <c r="J3" s="3"/>
      <c r="K3" s="3"/>
      <c r="L3" s="3"/>
      <c r="M3" s="3"/>
      <c r="N3" s="3"/>
    </row>
    <row r="4" spans="2:17" s="2" customFormat="1" ht="18.75" customHeight="1" x14ac:dyDescent="0.3">
      <c r="B4" s="3" t="str">
        <f>'Planilha - LP - Bombeiro'!B4</f>
        <v>UNIDADE REQUISITANTE: Coordenadoria de segurança Institucional</v>
      </c>
      <c r="C4" s="3"/>
      <c r="D4" s="3"/>
      <c r="E4" s="3"/>
      <c r="F4" s="3"/>
      <c r="G4" s="3"/>
      <c r="H4" s="7"/>
      <c r="I4" s="3"/>
      <c r="J4" s="3"/>
      <c r="K4" s="3"/>
      <c r="L4" s="3"/>
      <c r="M4" s="3"/>
      <c r="N4" s="3"/>
    </row>
    <row r="5" spans="2:17" s="2" customFormat="1" ht="33" customHeight="1" x14ac:dyDescent="0.4">
      <c r="B5" s="274" t="s">
        <v>0</v>
      </c>
      <c r="C5" s="274"/>
      <c r="D5" s="274"/>
      <c r="E5" s="274"/>
      <c r="F5" s="274"/>
      <c r="G5" s="274"/>
      <c r="H5" s="8"/>
      <c r="I5" s="9"/>
      <c r="J5" s="3"/>
      <c r="K5" s="3"/>
      <c r="L5" s="3"/>
      <c r="M5" s="3"/>
      <c r="N5" s="3"/>
    </row>
    <row r="6" spans="2:17" s="2" customFormat="1" ht="15.6" x14ac:dyDescent="0.3">
      <c r="B6" s="277" t="s">
        <v>1</v>
      </c>
      <c r="C6" s="277"/>
      <c r="D6" s="277"/>
      <c r="E6" s="277"/>
      <c r="F6" s="277"/>
      <c r="G6" s="277"/>
      <c r="H6" s="4"/>
      <c r="I6" s="3"/>
      <c r="J6" s="3"/>
      <c r="K6" s="3"/>
      <c r="L6" s="3"/>
      <c r="M6" s="3"/>
      <c r="N6" s="3"/>
    </row>
    <row r="7" spans="2:17" s="2" customFormat="1" ht="15.6" x14ac:dyDescent="0.3">
      <c r="B7" s="10"/>
      <c r="C7" s="10"/>
      <c r="D7" s="10"/>
      <c r="E7" s="10"/>
      <c r="F7" s="10"/>
      <c r="G7" s="10"/>
      <c r="H7" s="4"/>
      <c r="I7" s="11"/>
      <c r="J7" s="11"/>
      <c r="K7" s="11"/>
      <c r="L7" s="11"/>
      <c r="M7" s="11"/>
      <c r="N7" s="11"/>
    </row>
    <row r="8" spans="2:17" s="2" customFormat="1" ht="16.2" thickBot="1" x14ac:dyDescent="0.35">
      <c r="B8" s="174" t="s">
        <v>2</v>
      </c>
      <c r="C8" s="174"/>
      <c r="D8" s="174"/>
      <c r="E8" s="174"/>
      <c r="F8" s="174"/>
      <c r="G8" s="11"/>
      <c r="H8" s="11"/>
      <c r="I8" s="3"/>
      <c r="J8" s="3"/>
      <c r="K8" s="3"/>
      <c r="L8" s="3"/>
      <c r="M8" s="3"/>
      <c r="N8" s="3"/>
    </row>
    <row r="9" spans="2:17" s="2" customFormat="1" ht="69.75" customHeight="1" thickBot="1" x14ac:dyDescent="0.35">
      <c r="B9" s="243" t="s">
        <v>252</v>
      </c>
      <c r="C9" s="175" t="s">
        <v>3</v>
      </c>
      <c r="D9" s="20" t="s">
        <v>112</v>
      </c>
      <c r="E9" s="20" t="s">
        <v>4</v>
      </c>
      <c r="F9" s="13" t="s">
        <v>253</v>
      </c>
      <c r="G9" s="13" t="s">
        <v>254</v>
      </c>
      <c r="H9" s="13" t="s">
        <v>255</v>
      </c>
      <c r="I9" s="11"/>
      <c r="J9" s="3"/>
      <c r="K9" s="3"/>
      <c r="L9" s="3"/>
      <c r="M9" s="3"/>
      <c r="N9" s="3"/>
      <c r="O9" s="3"/>
    </row>
    <row r="10" spans="2:17" s="2" customFormat="1" ht="44.25" customHeight="1" thickBot="1" x14ac:dyDescent="0.35">
      <c r="B10" s="244">
        <f>'Planilha - LP - Bombeiro'!B15</f>
        <v>1</v>
      </c>
      <c r="C10" s="244" t="str">
        <f>'Planilha - LP - Bombeiro'!C15</f>
        <v>Bombeiro Civil</v>
      </c>
      <c r="D10" s="244" t="str">
        <f>'Planilha - LP - Bombeiro'!D15</f>
        <v>12x36h diurnas</v>
      </c>
      <c r="E10" s="244" t="str">
        <f>'Planilha - LP - Bombeiro'!E15</f>
        <v>Posto de serviço</v>
      </c>
      <c r="F10" s="244">
        <f>'Planilha - LP - Bombeiro'!F15</f>
        <v>3</v>
      </c>
      <c r="G10" s="244">
        <f>'Planilha - LP - Bombeiro'!G15</f>
        <v>2</v>
      </c>
      <c r="H10" s="244">
        <f>'Planilha - LP - Bombeiro'!H15</f>
        <v>6</v>
      </c>
      <c r="I10" s="11"/>
      <c r="J10" s="3"/>
      <c r="K10" s="3"/>
      <c r="L10" s="3"/>
      <c r="M10" s="3"/>
      <c r="N10" s="3"/>
      <c r="O10" s="3"/>
    </row>
    <row r="11" spans="2:17" s="2" customFormat="1" ht="22.5" customHeight="1" x14ac:dyDescent="0.4">
      <c r="B11" s="15"/>
      <c r="C11" s="15"/>
      <c r="D11" s="15"/>
      <c r="E11" s="15"/>
      <c r="F11" s="16"/>
      <c r="G11" s="16"/>
      <c r="H11" s="8"/>
      <c r="I11" s="9"/>
      <c r="J11" s="3"/>
      <c r="K11" s="3"/>
      <c r="L11" s="3"/>
      <c r="M11" s="3"/>
      <c r="N11" s="3"/>
    </row>
    <row r="12" spans="2:17" ht="22.8" x14ac:dyDescent="0.4">
      <c r="B12" s="274" t="s">
        <v>6</v>
      </c>
      <c r="C12" s="274"/>
      <c r="D12" s="274"/>
      <c r="E12" s="274"/>
      <c r="F12" s="274"/>
      <c r="G12" s="274"/>
    </row>
    <row r="13" spans="2:17" ht="15.6" x14ac:dyDescent="0.3">
      <c r="B13" s="275" t="s">
        <v>256</v>
      </c>
      <c r="C13" s="275"/>
      <c r="D13" s="275"/>
      <c r="E13" s="275"/>
      <c r="F13" s="275"/>
      <c r="G13" s="275"/>
    </row>
    <row r="14" spans="2:17" s="2" customFormat="1" ht="15.6" x14ac:dyDescent="0.3">
      <c r="B14" s="17"/>
      <c r="C14" s="17"/>
      <c r="D14" s="17"/>
      <c r="E14" s="17"/>
      <c r="F14" s="17"/>
      <c r="G14" s="18"/>
      <c r="H14" s="4"/>
      <c r="I14" s="11"/>
      <c r="J14" s="11"/>
      <c r="K14" s="11"/>
      <c r="L14" s="11"/>
      <c r="M14" s="11"/>
      <c r="N14" s="11"/>
    </row>
    <row r="15" spans="2:17" s="2" customFormat="1" ht="17.399999999999999" x14ac:dyDescent="0.3">
      <c r="B15" s="19" t="s">
        <v>7</v>
      </c>
      <c r="C15" s="11"/>
      <c r="D15" s="11"/>
      <c r="E15" s="11"/>
      <c r="F15" s="11"/>
      <c r="G15" s="11"/>
      <c r="H15" s="4"/>
      <c r="I15" s="11"/>
      <c r="J15" s="11"/>
      <c r="K15" s="11"/>
      <c r="L15" s="11"/>
      <c r="M15" s="11"/>
      <c r="N15" s="11"/>
    </row>
    <row r="16" spans="2:17" s="2" customFormat="1" ht="46.8" x14ac:dyDescent="0.3">
      <c r="B16" s="155"/>
      <c r="C16" s="190" t="s">
        <v>8</v>
      </c>
      <c r="D16" s="190"/>
      <c r="E16" s="190"/>
      <c r="F16" s="20"/>
      <c r="G16" s="20" t="s">
        <v>9</v>
      </c>
      <c r="H16" s="20" t="s">
        <v>10</v>
      </c>
      <c r="I16" s="20" t="s">
        <v>11</v>
      </c>
      <c r="J16" s="20" t="s">
        <v>12</v>
      </c>
      <c r="K16" s="4"/>
      <c r="L16" s="11"/>
      <c r="M16" s="11"/>
      <c r="N16" s="11"/>
      <c r="O16" s="11"/>
      <c r="P16" s="11"/>
      <c r="Q16" s="11"/>
    </row>
    <row r="17" spans="2:17" s="2" customFormat="1" ht="16.2" thickBot="1" x14ac:dyDescent="0.35">
      <c r="B17" s="21"/>
      <c r="C17" s="261"/>
      <c r="D17" s="262"/>
      <c r="E17" s="262"/>
      <c r="F17" s="22"/>
      <c r="G17" s="22" t="s">
        <v>13</v>
      </c>
      <c r="H17" s="22" t="s">
        <v>14</v>
      </c>
      <c r="I17" s="22" t="s">
        <v>15</v>
      </c>
      <c r="J17" s="22" t="s">
        <v>16</v>
      </c>
      <c r="K17" s="4"/>
      <c r="L17" s="11"/>
      <c r="M17" s="11"/>
      <c r="N17" s="11"/>
      <c r="O17" s="11"/>
      <c r="P17" s="11"/>
      <c r="Q17" s="11"/>
    </row>
    <row r="18" spans="2:17" s="2" customFormat="1" ht="39.75" customHeight="1" thickBot="1" x14ac:dyDescent="0.35">
      <c r="B18" s="23" t="s">
        <v>17</v>
      </c>
      <c r="C18" s="278" t="s">
        <v>18</v>
      </c>
      <c r="D18" s="279"/>
      <c r="E18" s="279"/>
      <c r="F18" s="280"/>
      <c r="G18" s="24">
        <v>2</v>
      </c>
      <c r="H18" s="24">
        <v>2</v>
      </c>
      <c r="I18" s="25">
        <v>167</v>
      </c>
      <c r="J18" s="25">
        <f t="shared" ref="J18:J24" si="0">ROUND(G18*H18*I18,2)</f>
        <v>668</v>
      </c>
      <c r="K18" s="4"/>
      <c r="L18" s="26"/>
      <c r="M18" s="11"/>
      <c r="N18" s="11"/>
      <c r="O18" s="11"/>
      <c r="P18" s="11"/>
      <c r="Q18" s="11"/>
    </row>
    <row r="19" spans="2:17" s="2" customFormat="1" ht="39.75" customHeight="1" thickBot="1" x14ac:dyDescent="0.35">
      <c r="B19" s="23" t="s">
        <v>19</v>
      </c>
      <c r="C19" s="278" t="s">
        <v>20</v>
      </c>
      <c r="D19" s="279"/>
      <c r="E19" s="279"/>
      <c r="F19" s="280"/>
      <c r="G19" s="24">
        <v>2</v>
      </c>
      <c r="H19" s="24">
        <v>2</v>
      </c>
      <c r="I19" s="25">
        <v>119.02</v>
      </c>
      <c r="J19" s="25">
        <f t="shared" si="0"/>
        <v>476.08</v>
      </c>
      <c r="K19" s="4"/>
      <c r="L19" s="26"/>
      <c r="M19" s="11"/>
      <c r="N19" s="11"/>
      <c r="O19" s="11"/>
      <c r="P19" s="11"/>
      <c r="Q19" s="11"/>
    </row>
    <row r="20" spans="2:17" s="2" customFormat="1" ht="39.75" customHeight="1" thickBot="1" x14ac:dyDescent="0.35">
      <c r="B20" s="23" t="s">
        <v>21</v>
      </c>
      <c r="C20" s="278" t="s">
        <v>22</v>
      </c>
      <c r="D20" s="279"/>
      <c r="E20" s="279"/>
      <c r="F20" s="280"/>
      <c r="G20" s="24">
        <v>1</v>
      </c>
      <c r="H20" s="24">
        <v>2</v>
      </c>
      <c r="I20" s="25">
        <v>96.48</v>
      </c>
      <c r="J20" s="25">
        <f t="shared" si="0"/>
        <v>192.96</v>
      </c>
      <c r="K20" s="4"/>
      <c r="L20" s="26"/>
      <c r="M20" s="11"/>
      <c r="N20" s="11"/>
      <c r="O20" s="11"/>
      <c r="P20" s="11"/>
      <c r="Q20" s="11"/>
    </row>
    <row r="21" spans="2:17" s="2" customFormat="1" ht="39.75" customHeight="1" thickBot="1" x14ac:dyDescent="0.35">
      <c r="B21" s="23" t="s">
        <v>23</v>
      </c>
      <c r="C21" s="278" t="s">
        <v>24</v>
      </c>
      <c r="D21" s="279"/>
      <c r="E21" s="279"/>
      <c r="F21" s="280"/>
      <c r="G21" s="24">
        <v>2</v>
      </c>
      <c r="H21" s="24">
        <v>2</v>
      </c>
      <c r="I21" s="25">
        <v>27.99</v>
      </c>
      <c r="J21" s="25">
        <f t="shared" si="0"/>
        <v>111.96</v>
      </c>
      <c r="K21" s="4"/>
      <c r="L21" s="26"/>
      <c r="M21" s="11"/>
      <c r="N21" s="11"/>
      <c r="O21" s="11"/>
      <c r="P21" s="11"/>
      <c r="Q21" s="11"/>
    </row>
    <row r="22" spans="2:17" s="2" customFormat="1" ht="83.25" customHeight="1" thickBot="1" x14ac:dyDescent="0.35">
      <c r="B22" s="23" t="s">
        <v>25</v>
      </c>
      <c r="C22" s="278" t="s">
        <v>26</v>
      </c>
      <c r="D22" s="279"/>
      <c r="E22" s="279"/>
      <c r="F22" s="280"/>
      <c r="G22" s="24">
        <v>1</v>
      </c>
      <c r="H22" s="24">
        <v>2</v>
      </c>
      <c r="I22" s="25">
        <v>203.24</v>
      </c>
      <c r="J22" s="25">
        <f t="shared" si="0"/>
        <v>406.48</v>
      </c>
      <c r="K22" s="4"/>
      <c r="L22" s="26"/>
      <c r="M22" s="11"/>
      <c r="N22" s="11"/>
      <c r="O22" s="11"/>
      <c r="P22" s="11"/>
      <c r="Q22" s="11"/>
    </row>
    <row r="23" spans="2:17" s="2" customFormat="1" ht="39.75" customHeight="1" thickBot="1" x14ac:dyDescent="0.35">
      <c r="B23" s="23" t="s">
        <v>27</v>
      </c>
      <c r="C23" s="278" t="s">
        <v>28</v>
      </c>
      <c r="D23" s="279"/>
      <c r="E23" s="279"/>
      <c r="F23" s="280"/>
      <c r="G23" s="24">
        <v>2</v>
      </c>
      <c r="H23" s="24">
        <v>2</v>
      </c>
      <c r="I23" s="25">
        <v>12.51</v>
      </c>
      <c r="J23" s="25">
        <f t="shared" si="0"/>
        <v>50.04</v>
      </c>
      <c r="K23" s="4"/>
      <c r="L23" s="26"/>
      <c r="M23" s="11"/>
      <c r="N23" s="11"/>
      <c r="O23" s="11"/>
      <c r="P23" s="11"/>
      <c r="Q23" s="11"/>
    </row>
    <row r="24" spans="2:17" s="2" customFormat="1" ht="39.75" customHeight="1" thickBot="1" x14ac:dyDescent="0.35">
      <c r="B24" s="23" t="s">
        <v>29</v>
      </c>
      <c r="C24" s="278" t="s">
        <v>30</v>
      </c>
      <c r="D24" s="279"/>
      <c r="E24" s="279"/>
      <c r="F24" s="280"/>
      <c r="G24" s="24">
        <v>1</v>
      </c>
      <c r="H24" s="24">
        <v>2</v>
      </c>
      <c r="I24" s="25">
        <v>2.69</v>
      </c>
      <c r="J24" s="25">
        <f t="shared" si="0"/>
        <v>5.38</v>
      </c>
      <c r="K24" s="4"/>
      <c r="L24" s="26"/>
      <c r="M24" s="11"/>
      <c r="N24" s="11"/>
      <c r="O24" s="11"/>
      <c r="P24" s="11"/>
      <c r="Q24" s="11"/>
    </row>
    <row r="25" spans="2:17" s="2" customFormat="1" ht="21" customHeight="1" thickBot="1" x14ac:dyDescent="0.35">
      <c r="B25" s="158" t="s">
        <v>32</v>
      </c>
      <c r="C25" s="159"/>
      <c r="D25" s="159"/>
      <c r="E25" s="159"/>
      <c r="F25" s="159"/>
      <c r="G25" s="159"/>
      <c r="H25" s="159"/>
      <c r="I25" s="160"/>
      <c r="J25" s="25">
        <f>SUM(J18:J24)</f>
        <v>1910.9</v>
      </c>
      <c r="K25" s="4"/>
      <c r="L25" s="11"/>
      <c r="M25" s="11"/>
      <c r="N25" s="11"/>
      <c r="O25" s="11"/>
      <c r="P25" s="11"/>
      <c r="Q25" s="11"/>
    </row>
    <row r="26" spans="2:17" s="2" customFormat="1" ht="19.5" customHeight="1" x14ac:dyDescent="0.3">
      <c r="B26" s="164" t="s">
        <v>33</v>
      </c>
      <c r="C26" s="165"/>
      <c r="D26" s="165"/>
      <c r="E26" s="165"/>
      <c r="F26" s="165"/>
      <c r="G26" s="165"/>
      <c r="H26" s="165"/>
      <c r="I26" s="166"/>
      <c r="J26" s="27">
        <f>J25/12</f>
        <v>159.24166666666667</v>
      </c>
      <c r="K26" s="4"/>
      <c r="L26" s="11"/>
      <c r="M26" s="11"/>
      <c r="N26" s="11"/>
      <c r="O26" s="11"/>
      <c r="P26" s="11"/>
      <c r="Q26" s="11"/>
    </row>
    <row r="27" spans="2:17" s="28" customFormat="1" ht="15.6" x14ac:dyDescent="0.3">
      <c r="B27" s="17"/>
      <c r="C27" s="29"/>
      <c r="D27" s="17"/>
      <c r="E27" s="17"/>
      <c r="F27" s="17"/>
      <c r="G27" s="17"/>
      <c r="H27" s="30"/>
      <c r="I27" s="31"/>
      <c r="J27" s="31"/>
      <c r="K27" s="31"/>
      <c r="L27" s="31"/>
      <c r="M27" s="31"/>
      <c r="N27" s="31"/>
    </row>
    <row r="28" spans="2:17" ht="17.25" customHeight="1" x14ac:dyDescent="0.3"/>
    <row r="29" spans="2:17" ht="22.8" x14ac:dyDescent="0.4">
      <c r="B29" s="274" t="s">
        <v>34</v>
      </c>
      <c r="C29" s="274"/>
      <c r="D29" s="274"/>
      <c r="E29" s="274"/>
      <c r="F29" s="274"/>
      <c r="G29" s="274"/>
    </row>
    <row r="30" spans="2:17" ht="15.6" x14ac:dyDescent="0.3">
      <c r="B30" s="275" t="s">
        <v>35</v>
      </c>
      <c r="C30" s="275"/>
      <c r="D30" s="275"/>
      <c r="E30" s="275"/>
      <c r="F30" s="275"/>
      <c r="G30" s="275"/>
      <c r="I30" s="32"/>
    </row>
    <row r="31" spans="2:17" ht="15.6" x14ac:dyDescent="0.3">
      <c r="B31" s="33"/>
      <c r="C31" s="33"/>
      <c r="D31" s="33" t="s">
        <v>36</v>
      </c>
      <c r="E31" s="33"/>
      <c r="F31" s="33"/>
      <c r="G31" s="33"/>
    </row>
    <row r="32" spans="2:17" ht="62.4" x14ac:dyDescent="0.3">
      <c r="B32" s="13" t="s">
        <v>37</v>
      </c>
      <c r="C32" s="20" t="s">
        <v>38</v>
      </c>
      <c r="D32" s="20" t="s">
        <v>39</v>
      </c>
      <c r="E32" s="20" t="s">
        <v>246</v>
      </c>
      <c r="F32" s="20" t="s">
        <v>247</v>
      </c>
      <c r="G32" s="20" t="s">
        <v>248</v>
      </c>
      <c r="H32" s="20" t="s">
        <v>251</v>
      </c>
      <c r="I32" s="20" t="s">
        <v>11</v>
      </c>
      <c r="J32" s="20" t="s">
        <v>40</v>
      </c>
      <c r="K32" s="1"/>
    </row>
    <row r="33" spans="2:14" ht="26.25" customHeight="1" x14ac:dyDescent="0.3">
      <c r="B33" s="34">
        <v>1</v>
      </c>
      <c r="C33" s="35" t="s">
        <v>41</v>
      </c>
      <c r="D33" s="36" t="s">
        <v>42</v>
      </c>
      <c r="E33" s="106">
        <v>1</v>
      </c>
      <c r="F33" s="106">
        <v>1</v>
      </c>
      <c r="G33" s="106">
        <v>1</v>
      </c>
      <c r="H33" s="171">
        <f>SUM(E33:G33)</f>
        <v>3</v>
      </c>
      <c r="I33" s="25">
        <v>38.770000000000003</v>
      </c>
      <c r="J33" s="25">
        <f t="shared" ref="J33:J71" si="1">I33*H33</f>
        <v>116.31</v>
      </c>
      <c r="K33" s="37"/>
      <c r="L33" s="38"/>
      <c r="M33" s="39"/>
      <c r="N33" s="39"/>
    </row>
    <row r="34" spans="2:14" ht="26.25" customHeight="1" x14ac:dyDescent="0.3">
      <c r="B34" s="34">
        <v>2</v>
      </c>
      <c r="C34" s="35" t="s">
        <v>43</v>
      </c>
      <c r="D34" s="36" t="s">
        <v>44</v>
      </c>
      <c r="E34" s="106">
        <v>1</v>
      </c>
      <c r="F34" s="106">
        <v>1</v>
      </c>
      <c r="G34" s="106">
        <v>1</v>
      </c>
      <c r="H34" s="171">
        <f t="shared" ref="H34:H71" si="2">SUM(E34:G34)</f>
        <v>3</v>
      </c>
      <c r="I34" s="25">
        <v>69.900000000000006</v>
      </c>
      <c r="J34" s="25">
        <f t="shared" si="1"/>
        <v>209.70000000000002</v>
      </c>
      <c r="K34" s="37"/>
      <c r="L34" s="38"/>
      <c r="M34" s="39"/>
      <c r="N34" s="39"/>
    </row>
    <row r="35" spans="2:14" ht="30" x14ac:dyDescent="0.3">
      <c r="B35" s="34">
        <v>3</v>
      </c>
      <c r="C35" s="35" t="s">
        <v>45</v>
      </c>
      <c r="D35" s="36" t="s">
        <v>44</v>
      </c>
      <c r="E35" s="106">
        <v>1</v>
      </c>
      <c r="F35" s="106">
        <v>1</v>
      </c>
      <c r="G35" s="106">
        <v>1</v>
      </c>
      <c r="H35" s="171">
        <f t="shared" si="2"/>
        <v>3</v>
      </c>
      <c r="I35" s="25">
        <v>53</v>
      </c>
      <c r="J35" s="25">
        <f t="shared" si="1"/>
        <v>159</v>
      </c>
      <c r="K35" s="37"/>
      <c r="L35" s="38"/>
      <c r="M35" s="39"/>
      <c r="N35" s="39"/>
    </row>
    <row r="36" spans="2:14" ht="21.75" customHeight="1" x14ac:dyDescent="0.3">
      <c r="B36" s="34">
        <v>4</v>
      </c>
      <c r="C36" s="35" t="s">
        <v>46</v>
      </c>
      <c r="D36" s="36" t="s">
        <v>44</v>
      </c>
      <c r="E36" s="106">
        <v>2</v>
      </c>
      <c r="F36" s="106">
        <v>2</v>
      </c>
      <c r="G36" s="106">
        <v>2</v>
      </c>
      <c r="H36" s="171">
        <f t="shared" si="2"/>
        <v>6</v>
      </c>
      <c r="I36" s="25">
        <v>25.13</v>
      </c>
      <c r="J36" s="25">
        <f t="shared" si="1"/>
        <v>150.78</v>
      </c>
      <c r="K36" s="37"/>
      <c r="L36" s="38"/>
      <c r="M36" s="39"/>
      <c r="N36" s="39"/>
    </row>
    <row r="37" spans="2:14" ht="45" customHeight="1" x14ac:dyDescent="0.3">
      <c r="B37" s="34">
        <v>5</v>
      </c>
      <c r="C37" s="35" t="s">
        <v>47</v>
      </c>
      <c r="D37" s="36" t="s">
        <v>44</v>
      </c>
      <c r="E37" s="106">
        <v>2</v>
      </c>
      <c r="F37" s="106">
        <v>2</v>
      </c>
      <c r="G37" s="106">
        <v>2</v>
      </c>
      <c r="H37" s="171">
        <f t="shared" si="2"/>
        <v>6</v>
      </c>
      <c r="I37" s="25">
        <v>40.89</v>
      </c>
      <c r="J37" s="25">
        <f t="shared" si="1"/>
        <v>245.34</v>
      </c>
      <c r="K37" s="37"/>
      <c r="L37" s="38"/>
      <c r="M37" s="39"/>
      <c r="N37" s="39"/>
    </row>
    <row r="38" spans="2:14" ht="27" customHeight="1" x14ac:dyDescent="0.3">
      <c r="B38" s="34">
        <v>6</v>
      </c>
      <c r="C38" s="35" t="s">
        <v>48</v>
      </c>
      <c r="D38" s="36" t="s">
        <v>49</v>
      </c>
      <c r="E38" s="106">
        <v>1</v>
      </c>
      <c r="F38" s="106">
        <v>1</v>
      </c>
      <c r="G38" s="106">
        <v>1</v>
      </c>
      <c r="H38" s="171">
        <f t="shared" si="2"/>
        <v>3</v>
      </c>
      <c r="I38" s="25">
        <v>290.06</v>
      </c>
      <c r="J38" s="25">
        <f t="shared" si="1"/>
        <v>870.18000000000006</v>
      </c>
      <c r="K38" s="37"/>
      <c r="L38" s="38"/>
      <c r="M38" s="39"/>
      <c r="N38" s="39"/>
    </row>
    <row r="39" spans="2:14" ht="81.75" customHeight="1" x14ac:dyDescent="0.3">
      <c r="B39" s="34">
        <v>7</v>
      </c>
      <c r="C39" s="35" t="s">
        <v>50</v>
      </c>
      <c r="D39" s="36" t="s">
        <v>44</v>
      </c>
      <c r="E39" s="106">
        <v>1</v>
      </c>
      <c r="F39" s="106">
        <v>1</v>
      </c>
      <c r="G39" s="106">
        <v>1</v>
      </c>
      <c r="H39" s="171">
        <f t="shared" si="2"/>
        <v>3</v>
      </c>
      <c r="I39" s="25">
        <v>82.2</v>
      </c>
      <c r="J39" s="25">
        <f t="shared" si="1"/>
        <v>246.60000000000002</v>
      </c>
      <c r="K39" s="37"/>
      <c r="L39" s="38"/>
      <c r="M39" s="39"/>
      <c r="N39" s="39"/>
    </row>
    <row r="40" spans="2:14" ht="45" customHeight="1" x14ac:dyDescent="0.3">
      <c r="B40" s="34">
        <v>8</v>
      </c>
      <c r="C40" s="35" t="s">
        <v>51</v>
      </c>
      <c r="D40" s="36" t="s">
        <v>44</v>
      </c>
      <c r="E40" s="106">
        <v>1</v>
      </c>
      <c r="F40" s="106">
        <v>1</v>
      </c>
      <c r="G40" s="106">
        <v>1</v>
      </c>
      <c r="H40" s="171">
        <f t="shared" si="2"/>
        <v>3</v>
      </c>
      <c r="I40" s="25">
        <v>286.3</v>
      </c>
      <c r="J40" s="25">
        <f t="shared" si="1"/>
        <v>858.90000000000009</v>
      </c>
      <c r="K40" s="40"/>
      <c r="L40" s="38"/>
      <c r="M40" s="39"/>
      <c r="N40" s="39"/>
    </row>
    <row r="41" spans="2:14" ht="151.80000000000001" x14ac:dyDescent="0.3">
      <c r="B41" s="34">
        <v>9</v>
      </c>
      <c r="C41" s="41" t="s">
        <v>245</v>
      </c>
      <c r="D41" s="36" t="s">
        <v>44</v>
      </c>
      <c r="E41" s="106">
        <v>2</v>
      </c>
      <c r="F41" s="106">
        <v>2</v>
      </c>
      <c r="G41" s="106">
        <v>2</v>
      </c>
      <c r="H41" s="171">
        <f t="shared" si="2"/>
        <v>6</v>
      </c>
      <c r="I41" s="25">
        <v>729.97</v>
      </c>
      <c r="J41" s="25">
        <f t="shared" si="1"/>
        <v>4379.82</v>
      </c>
      <c r="K41" s="40"/>
      <c r="L41" s="38"/>
      <c r="M41" s="39"/>
      <c r="N41" s="39"/>
    </row>
    <row r="42" spans="2:14" ht="30" customHeight="1" x14ac:dyDescent="0.3">
      <c r="B42" s="34">
        <v>10</v>
      </c>
      <c r="C42" s="35" t="s">
        <v>52</v>
      </c>
      <c r="D42" s="36" t="s">
        <v>49</v>
      </c>
      <c r="E42" s="106">
        <v>3</v>
      </c>
      <c r="F42" s="106">
        <v>3</v>
      </c>
      <c r="G42" s="106">
        <v>3</v>
      </c>
      <c r="H42" s="171">
        <f t="shared" si="2"/>
        <v>9</v>
      </c>
      <c r="I42" s="25">
        <v>14.79</v>
      </c>
      <c r="J42" s="25">
        <f t="shared" si="1"/>
        <v>133.10999999999999</v>
      </c>
      <c r="K42" s="37"/>
      <c r="L42" s="38"/>
      <c r="M42" s="39"/>
      <c r="N42" s="39"/>
    </row>
    <row r="43" spans="2:14" ht="132" customHeight="1" x14ac:dyDescent="0.3">
      <c r="B43" s="34">
        <v>11</v>
      </c>
      <c r="C43" s="35" t="s">
        <v>53</v>
      </c>
      <c r="D43" s="36" t="s">
        <v>44</v>
      </c>
      <c r="E43" s="106">
        <v>5</v>
      </c>
      <c r="F43" s="106">
        <v>5</v>
      </c>
      <c r="G43" s="106">
        <v>5</v>
      </c>
      <c r="H43" s="171">
        <f t="shared" si="2"/>
        <v>15</v>
      </c>
      <c r="I43" s="25">
        <v>22.38</v>
      </c>
      <c r="J43" s="25">
        <f t="shared" si="1"/>
        <v>335.7</v>
      </c>
      <c r="K43" s="37"/>
      <c r="L43" s="38"/>
      <c r="M43" s="39"/>
      <c r="N43" s="39"/>
    </row>
    <row r="44" spans="2:14" ht="291" thickBot="1" x14ac:dyDescent="0.35">
      <c r="B44" s="34">
        <v>12</v>
      </c>
      <c r="C44" s="42" t="s">
        <v>54</v>
      </c>
      <c r="D44" s="36" t="s">
        <v>44</v>
      </c>
      <c r="E44" s="106">
        <v>1</v>
      </c>
      <c r="F44" s="106">
        <v>1</v>
      </c>
      <c r="G44" s="106">
        <v>1</v>
      </c>
      <c r="H44" s="171">
        <f t="shared" si="2"/>
        <v>3</v>
      </c>
      <c r="I44" s="25">
        <v>2302.13</v>
      </c>
      <c r="J44" s="25">
        <f t="shared" si="1"/>
        <v>6906.39</v>
      </c>
      <c r="K44" s="37"/>
      <c r="L44" s="38"/>
      <c r="M44" s="39"/>
      <c r="N44" s="39"/>
    </row>
    <row r="45" spans="2:14" ht="57" customHeight="1" thickBot="1" x14ac:dyDescent="0.35">
      <c r="B45" s="34">
        <v>13</v>
      </c>
      <c r="C45" s="35" t="s">
        <v>55</v>
      </c>
      <c r="D45" s="36" t="s">
        <v>56</v>
      </c>
      <c r="E45" s="106">
        <v>50</v>
      </c>
      <c r="F45" s="106">
        <v>50</v>
      </c>
      <c r="G45" s="106">
        <v>50</v>
      </c>
      <c r="H45" s="171">
        <f t="shared" si="2"/>
        <v>150</v>
      </c>
      <c r="I45" s="25">
        <v>259.95999999999998</v>
      </c>
      <c r="J45" s="25">
        <f t="shared" si="1"/>
        <v>38994</v>
      </c>
      <c r="K45" s="40"/>
      <c r="L45" s="38"/>
      <c r="M45" s="39"/>
      <c r="N45" s="39"/>
    </row>
    <row r="46" spans="2:14" ht="30" customHeight="1" x14ac:dyDescent="0.3">
      <c r="B46" s="34">
        <v>14</v>
      </c>
      <c r="C46" s="35" t="s">
        <v>57</v>
      </c>
      <c r="D46" s="36" t="s">
        <v>56</v>
      </c>
      <c r="E46" s="106">
        <v>50</v>
      </c>
      <c r="F46" s="106">
        <v>50</v>
      </c>
      <c r="G46" s="106">
        <v>50</v>
      </c>
      <c r="H46" s="171">
        <f t="shared" si="2"/>
        <v>150</v>
      </c>
      <c r="I46" s="25">
        <v>179</v>
      </c>
      <c r="J46" s="25">
        <f t="shared" si="1"/>
        <v>26850</v>
      </c>
      <c r="K46" s="37"/>
      <c r="L46" s="38"/>
      <c r="M46" s="39"/>
      <c r="N46" s="39"/>
    </row>
    <row r="47" spans="2:14" ht="66.75" customHeight="1" x14ac:dyDescent="0.3">
      <c r="B47" s="34">
        <v>15</v>
      </c>
      <c r="C47" s="35" t="s">
        <v>58</v>
      </c>
      <c r="D47" s="36" t="s">
        <v>44</v>
      </c>
      <c r="E47" s="106">
        <v>1</v>
      </c>
      <c r="F47" s="106">
        <v>1</v>
      </c>
      <c r="G47" s="106">
        <v>1</v>
      </c>
      <c r="H47" s="171">
        <f t="shared" si="2"/>
        <v>3</v>
      </c>
      <c r="I47" s="25">
        <v>52.2</v>
      </c>
      <c r="J47" s="25">
        <f t="shared" si="1"/>
        <v>156.60000000000002</v>
      </c>
      <c r="K47" s="37"/>
      <c r="L47" s="38"/>
      <c r="M47" s="39"/>
      <c r="N47" s="39"/>
    </row>
    <row r="48" spans="2:14" ht="87" customHeight="1" x14ac:dyDescent="0.3">
      <c r="B48" s="34">
        <v>16</v>
      </c>
      <c r="C48" s="35" t="s">
        <v>59</v>
      </c>
      <c r="D48" s="36" t="s">
        <v>44</v>
      </c>
      <c r="E48" s="106">
        <v>1</v>
      </c>
      <c r="F48" s="106">
        <v>1</v>
      </c>
      <c r="G48" s="106">
        <v>1</v>
      </c>
      <c r="H48" s="171">
        <f t="shared" si="2"/>
        <v>3</v>
      </c>
      <c r="I48" s="25">
        <v>32.75</v>
      </c>
      <c r="J48" s="25">
        <f t="shared" si="1"/>
        <v>98.25</v>
      </c>
      <c r="K48" s="37"/>
      <c r="L48" s="38"/>
      <c r="M48" s="39"/>
      <c r="N48" s="39"/>
    </row>
    <row r="49" spans="2:14" ht="116.25" customHeight="1" x14ac:dyDescent="0.3">
      <c r="B49" s="34">
        <v>17</v>
      </c>
      <c r="C49" s="35" t="s">
        <v>60</v>
      </c>
      <c r="D49" s="36" t="s">
        <v>44</v>
      </c>
      <c r="E49" s="106">
        <v>1</v>
      </c>
      <c r="F49" s="106">
        <v>1</v>
      </c>
      <c r="G49" s="106">
        <v>1</v>
      </c>
      <c r="H49" s="171">
        <f t="shared" si="2"/>
        <v>3</v>
      </c>
      <c r="I49" s="25">
        <v>69.62</v>
      </c>
      <c r="J49" s="25">
        <f t="shared" si="1"/>
        <v>208.86</v>
      </c>
      <c r="K49" s="37"/>
      <c r="L49" s="38"/>
      <c r="M49" s="39"/>
      <c r="N49" s="39"/>
    </row>
    <row r="50" spans="2:14" ht="108" customHeight="1" x14ac:dyDescent="0.3">
      <c r="B50" s="34">
        <v>18</v>
      </c>
      <c r="C50" s="35" t="s">
        <v>61</v>
      </c>
      <c r="D50" s="36" t="s">
        <v>62</v>
      </c>
      <c r="E50" s="106">
        <v>3</v>
      </c>
      <c r="F50" s="106">
        <v>3</v>
      </c>
      <c r="G50" s="106">
        <v>3</v>
      </c>
      <c r="H50" s="171">
        <f t="shared" si="2"/>
        <v>9</v>
      </c>
      <c r="I50" s="25">
        <v>7.52</v>
      </c>
      <c r="J50" s="25">
        <f t="shared" si="1"/>
        <v>67.679999999999993</v>
      </c>
      <c r="K50" s="37"/>
      <c r="L50" s="38"/>
      <c r="M50" s="39"/>
      <c r="N50" s="39"/>
    </row>
    <row r="51" spans="2:14" ht="121.5" customHeight="1" x14ac:dyDescent="0.3">
      <c r="B51" s="34">
        <v>19</v>
      </c>
      <c r="C51" s="35" t="s">
        <v>63</v>
      </c>
      <c r="D51" s="36" t="s">
        <v>44</v>
      </c>
      <c r="E51" s="106">
        <v>3</v>
      </c>
      <c r="F51" s="106">
        <v>3</v>
      </c>
      <c r="G51" s="106">
        <v>3</v>
      </c>
      <c r="H51" s="171">
        <f t="shared" si="2"/>
        <v>9</v>
      </c>
      <c r="I51" s="25">
        <v>11.87</v>
      </c>
      <c r="J51" s="25">
        <f t="shared" si="1"/>
        <v>106.83</v>
      </c>
      <c r="K51" s="37"/>
      <c r="L51" s="38"/>
      <c r="M51" s="39"/>
      <c r="N51" s="39"/>
    </row>
    <row r="52" spans="2:14" ht="45" customHeight="1" x14ac:dyDescent="0.3">
      <c r="B52" s="34">
        <v>20</v>
      </c>
      <c r="C52" s="35" t="s">
        <v>64</v>
      </c>
      <c r="D52" s="36" t="s">
        <v>44</v>
      </c>
      <c r="E52" s="106">
        <v>1</v>
      </c>
      <c r="F52" s="106">
        <v>1</v>
      </c>
      <c r="G52" s="106">
        <v>1</v>
      </c>
      <c r="H52" s="171">
        <f t="shared" si="2"/>
        <v>3</v>
      </c>
      <c r="I52" s="25">
        <v>35.81</v>
      </c>
      <c r="J52" s="25">
        <f t="shared" si="1"/>
        <v>107.43</v>
      </c>
      <c r="K52" s="37"/>
      <c r="L52" s="38"/>
      <c r="M52" s="39"/>
      <c r="N52" s="39"/>
    </row>
    <row r="53" spans="2:14" ht="45" customHeight="1" x14ac:dyDescent="0.3">
      <c r="B53" s="34">
        <v>21</v>
      </c>
      <c r="C53" s="35" t="s">
        <v>65</v>
      </c>
      <c r="D53" s="36" t="s">
        <v>44</v>
      </c>
      <c r="E53" s="106">
        <v>1</v>
      </c>
      <c r="F53" s="106">
        <v>1</v>
      </c>
      <c r="G53" s="106">
        <v>1</v>
      </c>
      <c r="H53" s="171">
        <f t="shared" si="2"/>
        <v>3</v>
      </c>
      <c r="I53" s="25">
        <v>35.51</v>
      </c>
      <c r="J53" s="25">
        <f t="shared" si="1"/>
        <v>106.53</v>
      </c>
      <c r="K53" s="37"/>
      <c r="L53" s="38"/>
      <c r="M53" s="39"/>
      <c r="N53" s="39"/>
    </row>
    <row r="54" spans="2:14" ht="45" customHeight="1" x14ac:dyDescent="0.3">
      <c r="B54" s="34">
        <v>22</v>
      </c>
      <c r="C54" s="35" t="s">
        <v>66</v>
      </c>
      <c r="D54" s="36" t="s">
        <v>44</v>
      </c>
      <c r="E54" s="106">
        <v>2</v>
      </c>
      <c r="F54" s="106">
        <v>2</v>
      </c>
      <c r="G54" s="106">
        <v>2</v>
      </c>
      <c r="H54" s="171">
        <f t="shared" si="2"/>
        <v>6</v>
      </c>
      <c r="I54" s="25">
        <v>47.13</v>
      </c>
      <c r="J54" s="25">
        <f t="shared" si="1"/>
        <v>282.78000000000003</v>
      </c>
      <c r="K54" s="37"/>
      <c r="L54" s="38"/>
      <c r="M54" s="39"/>
      <c r="N54" s="39"/>
    </row>
    <row r="55" spans="2:14" ht="45" customHeight="1" x14ac:dyDescent="0.3">
      <c r="B55" s="34">
        <v>23</v>
      </c>
      <c r="C55" s="35" t="s">
        <v>67</v>
      </c>
      <c r="D55" s="36" t="s">
        <v>44</v>
      </c>
      <c r="E55" s="106">
        <v>2</v>
      </c>
      <c r="F55" s="106">
        <v>2</v>
      </c>
      <c r="G55" s="106">
        <v>2</v>
      </c>
      <c r="H55" s="171">
        <f t="shared" si="2"/>
        <v>6</v>
      </c>
      <c r="I55" s="25">
        <v>60.69</v>
      </c>
      <c r="J55" s="25">
        <f t="shared" si="1"/>
        <v>364.14</v>
      </c>
      <c r="K55" s="37"/>
      <c r="L55" s="38"/>
      <c r="M55" s="39"/>
      <c r="N55" s="39"/>
    </row>
    <row r="56" spans="2:14" ht="105" x14ac:dyDescent="0.3">
      <c r="B56" s="34">
        <v>24</v>
      </c>
      <c r="C56" s="35" t="s">
        <v>68</v>
      </c>
      <c r="D56" s="36" t="s">
        <v>44</v>
      </c>
      <c r="E56" s="106">
        <v>2</v>
      </c>
      <c r="F56" s="106">
        <v>2</v>
      </c>
      <c r="G56" s="106">
        <v>2</v>
      </c>
      <c r="H56" s="171">
        <f t="shared" si="2"/>
        <v>6</v>
      </c>
      <c r="I56" s="25">
        <v>165.56</v>
      </c>
      <c r="J56" s="25">
        <f t="shared" si="1"/>
        <v>993.36</v>
      </c>
      <c r="K56" s="37"/>
      <c r="L56" s="38"/>
      <c r="M56" s="39"/>
      <c r="N56" s="39"/>
    </row>
    <row r="57" spans="2:14" ht="33.75" customHeight="1" x14ac:dyDescent="0.3">
      <c r="B57" s="34">
        <v>25</v>
      </c>
      <c r="C57" s="35" t="s">
        <v>69</v>
      </c>
      <c r="D57" s="36" t="s">
        <v>44</v>
      </c>
      <c r="E57" s="106">
        <v>2</v>
      </c>
      <c r="F57" s="106">
        <v>2</v>
      </c>
      <c r="G57" s="106">
        <v>2</v>
      </c>
      <c r="H57" s="171">
        <f t="shared" si="2"/>
        <v>6</v>
      </c>
      <c r="I57" s="25">
        <v>54.12</v>
      </c>
      <c r="J57" s="25">
        <f t="shared" si="1"/>
        <v>324.71999999999997</v>
      </c>
      <c r="K57" s="37"/>
      <c r="L57" s="38"/>
      <c r="M57" s="39"/>
      <c r="N57" s="39"/>
    </row>
    <row r="58" spans="2:14" ht="33.75" customHeight="1" x14ac:dyDescent="0.3">
      <c r="B58" s="34">
        <v>26</v>
      </c>
      <c r="C58" s="35" t="s">
        <v>70</v>
      </c>
      <c r="D58" s="36" t="s">
        <v>49</v>
      </c>
      <c r="E58" s="106">
        <v>2</v>
      </c>
      <c r="F58" s="106">
        <v>2</v>
      </c>
      <c r="G58" s="106">
        <v>2</v>
      </c>
      <c r="H58" s="171">
        <f t="shared" si="2"/>
        <v>6</v>
      </c>
      <c r="I58" s="43">
        <v>26.36</v>
      </c>
      <c r="J58" s="25">
        <f t="shared" si="1"/>
        <v>158.16</v>
      </c>
      <c r="K58" s="37"/>
      <c r="L58" s="38"/>
      <c r="M58" s="39"/>
      <c r="N58" s="39"/>
    </row>
    <row r="59" spans="2:14" ht="48.75" customHeight="1" x14ac:dyDescent="0.3">
      <c r="B59" s="34">
        <v>27</v>
      </c>
      <c r="C59" s="35" t="s">
        <v>71</v>
      </c>
      <c r="D59" s="36" t="s">
        <v>44</v>
      </c>
      <c r="E59" s="106">
        <v>10</v>
      </c>
      <c r="F59" s="106">
        <v>10</v>
      </c>
      <c r="G59" s="106">
        <v>10</v>
      </c>
      <c r="H59" s="171">
        <f t="shared" si="2"/>
        <v>30</v>
      </c>
      <c r="I59" s="43">
        <v>25.24</v>
      </c>
      <c r="J59" s="25">
        <f t="shared" si="1"/>
        <v>757.19999999999993</v>
      </c>
      <c r="K59" s="37"/>
      <c r="L59" s="38"/>
      <c r="M59" s="39"/>
      <c r="N59" s="39"/>
    </row>
    <row r="60" spans="2:14" ht="28.5" customHeight="1" x14ac:dyDescent="0.3">
      <c r="B60" s="34">
        <v>28</v>
      </c>
      <c r="C60" s="35" t="s">
        <v>72</v>
      </c>
      <c r="D60" s="36" t="s">
        <v>44</v>
      </c>
      <c r="E60" s="106">
        <v>2</v>
      </c>
      <c r="F60" s="106">
        <v>2</v>
      </c>
      <c r="G60" s="106">
        <v>2</v>
      </c>
      <c r="H60" s="171">
        <f t="shared" si="2"/>
        <v>6</v>
      </c>
      <c r="I60" s="43">
        <v>33.159999999999997</v>
      </c>
      <c r="J60" s="25">
        <f t="shared" si="1"/>
        <v>198.95999999999998</v>
      </c>
      <c r="K60" s="37"/>
      <c r="L60" s="38"/>
      <c r="M60" s="39"/>
      <c r="N60" s="39"/>
    </row>
    <row r="61" spans="2:14" ht="28.5" customHeight="1" x14ac:dyDescent="0.3">
      <c r="B61" s="34">
        <v>29</v>
      </c>
      <c r="C61" s="35" t="s">
        <v>73</v>
      </c>
      <c r="D61" s="36" t="s">
        <v>44</v>
      </c>
      <c r="E61" s="106">
        <v>2</v>
      </c>
      <c r="F61" s="106">
        <v>2</v>
      </c>
      <c r="G61" s="106">
        <v>2</v>
      </c>
      <c r="H61" s="171">
        <f t="shared" si="2"/>
        <v>6</v>
      </c>
      <c r="I61" s="43">
        <v>15.9</v>
      </c>
      <c r="J61" s="25">
        <f t="shared" si="1"/>
        <v>95.4</v>
      </c>
      <c r="K61" s="37"/>
      <c r="L61" s="38"/>
      <c r="M61" s="39"/>
      <c r="N61" s="39"/>
    </row>
    <row r="62" spans="2:14" ht="103.5" customHeight="1" x14ac:dyDescent="0.3">
      <c r="B62" s="34">
        <v>30</v>
      </c>
      <c r="C62" s="35" t="s">
        <v>74</v>
      </c>
      <c r="D62" s="36" t="s">
        <v>49</v>
      </c>
      <c r="E62" s="106">
        <v>1</v>
      </c>
      <c r="F62" s="106">
        <v>1</v>
      </c>
      <c r="G62" s="106">
        <v>1</v>
      </c>
      <c r="H62" s="171">
        <f t="shared" si="2"/>
        <v>3</v>
      </c>
      <c r="I62" s="43">
        <v>448.6</v>
      </c>
      <c r="J62" s="25">
        <f t="shared" si="1"/>
        <v>1345.8000000000002</v>
      </c>
      <c r="K62" s="37"/>
      <c r="L62" s="38"/>
      <c r="M62" s="39"/>
      <c r="N62" s="39"/>
    </row>
    <row r="63" spans="2:14" ht="60" customHeight="1" x14ac:dyDescent="0.3">
      <c r="B63" s="34">
        <v>31</v>
      </c>
      <c r="C63" s="35" t="s">
        <v>75</v>
      </c>
      <c r="D63" s="36" t="s">
        <v>49</v>
      </c>
      <c r="E63" s="106">
        <v>1</v>
      </c>
      <c r="F63" s="106">
        <v>1</v>
      </c>
      <c r="G63" s="106">
        <v>1</v>
      </c>
      <c r="H63" s="171">
        <f t="shared" si="2"/>
        <v>3</v>
      </c>
      <c r="I63" s="43">
        <v>219.36</v>
      </c>
      <c r="J63" s="25">
        <f t="shared" si="1"/>
        <v>658.08</v>
      </c>
      <c r="K63" s="37"/>
      <c r="L63" s="38"/>
      <c r="M63" s="39"/>
      <c r="N63" s="39"/>
    </row>
    <row r="64" spans="2:14" ht="87" customHeight="1" x14ac:dyDescent="0.3">
      <c r="B64" s="34">
        <v>32</v>
      </c>
      <c r="C64" s="35" t="s">
        <v>76</v>
      </c>
      <c r="D64" s="36" t="s">
        <v>44</v>
      </c>
      <c r="E64" s="106">
        <v>1</v>
      </c>
      <c r="F64" s="106">
        <v>1</v>
      </c>
      <c r="G64" s="106">
        <v>1</v>
      </c>
      <c r="H64" s="171">
        <f t="shared" si="2"/>
        <v>3</v>
      </c>
      <c r="I64" s="43">
        <v>40.68</v>
      </c>
      <c r="J64" s="25">
        <f t="shared" si="1"/>
        <v>122.03999999999999</v>
      </c>
      <c r="K64" s="37"/>
      <c r="L64" s="38"/>
      <c r="M64" s="39"/>
      <c r="N64" s="39"/>
    </row>
    <row r="65" spans="1:29" ht="33.75" customHeight="1" x14ac:dyDescent="0.3">
      <c r="B65" s="34">
        <v>33</v>
      </c>
      <c r="C65" s="35" t="s">
        <v>77</v>
      </c>
      <c r="D65" s="36" t="s">
        <v>44</v>
      </c>
      <c r="E65" s="106">
        <v>1</v>
      </c>
      <c r="F65" s="106">
        <v>1</v>
      </c>
      <c r="G65" s="106">
        <v>1</v>
      </c>
      <c r="H65" s="171">
        <f t="shared" si="2"/>
        <v>3</v>
      </c>
      <c r="I65" s="43">
        <v>23.74</v>
      </c>
      <c r="J65" s="25">
        <f t="shared" si="1"/>
        <v>71.22</v>
      </c>
      <c r="K65" s="37"/>
      <c r="L65" s="38"/>
      <c r="M65" s="39"/>
      <c r="N65" s="39"/>
    </row>
    <row r="66" spans="1:29" ht="33.75" customHeight="1" x14ac:dyDescent="0.3">
      <c r="B66" s="34">
        <v>34</v>
      </c>
      <c r="C66" s="35" t="s">
        <v>78</v>
      </c>
      <c r="D66" s="36" t="s">
        <v>44</v>
      </c>
      <c r="E66" s="106">
        <v>2</v>
      </c>
      <c r="F66" s="106">
        <v>2</v>
      </c>
      <c r="G66" s="106">
        <v>2</v>
      </c>
      <c r="H66" s="171">
        <f t="shared" si="2"/>
        <v>6</v>
      </c>
      <c r="I66" s="25">
        <v>30</v>
      </c>
      <c r="J66" s="25">
        <f t="shared" si="1"/>
        <v>180</v>
      </c>
      <c r="K66" s="37"/>
      <c r="L66" s="38"/>
      <c r="M66" s="39"/>
      <c r="N66" s="39"/>
    </row>
    <row r="67" spans="1:29" ht="33.75" customHeight="1" x14ac:dyDescent="0.3">
      <c r="B67" s="34">
        <v>35</v>
      </c>
      <c r="C67" s="35" t="s">
        <v>79</v>
      </c>
      <c r="D67" s="36" t="s">
        <v>44</v>
      </c>
      <c r="E67" s="106">
        <v>2</v>
      </c>
      <c r="F67" s="106">
        <v>2</v>
      </c>
      <c r="G67" s="106">
        <v>2</v>
      </c>
      <c r="H67" s="171">
        <f t="shared" si="2"/>
        <v>6</v>
      </c>
      <c r="I67" s="25">
        <v>20.7</v>
      </c>
      <c r="J67" s="25">
        <f t="shared" si="1"/>
        <v>124.19999999999999</v>
      </c>
      <c r="K67" s="37"/>
      <c r="L67" s="38"/>
      <c r="M67" s="39"/>
      <c r="N67" s="39"/>
    </row>
    <row r="68" spans="1:29" ht="33.75" customHeight="1" x14ac:dyDescent="0.3">
      <c r="B68" s="34">
        <v>36</v>
      </c>
      <c r="C68" s="35" t="s">
        <v>80</v>
      </c>
      <c r="D68" s="36" t="s">
        <v>44</v>
      </c>
      <c r="E68" s="106">
        <v>2</v>
      </c>
      <c r="F68" s="106">
        <v>2</v>
      </c>
      <c r="G68" s="106">
        <v>2</v>
      </c>
      <c r="H68" s="171">
        <f t="shared" si="2"/>
        <v>6</v>
      </c>
      <c r="I68" s="25">
        <v>8.09</v>
      </c>
      <c r="J68" s="25">
        <f t="shared" si="1"/>
        <v>48.54</v>
      </c>
      <c r="K68" s="37"/>
      <c r="L68" s="38"/>
      <c r="M68" s="39"/>
      <c r="N68" s="39"/>
    </row>
    <row r="69" spans="1:29" ht="33.75" customHeight="1" x14ac:dyDescent="0.3">
      <c r="B69" s="34">
        <v>37</v>
      </c>
      <c r="C69" s="35" t="s">
        <v>81</v>
      </c>
      <c r="D69" s="36" t="s">
        <v>49</v>
      </c>
      <c r="E69" s="106">
        <v>1</v>
      </c>
      <c r="F69" s="106">
        <v>1</v>
      </c>
      <c r="G69" s="106">
        <v>1</v>
      </c>
      <c r="H69" s="171">
        <f t="shared" si="2"/>
        <v>3</v>
      </c>
      <c r="I69" s="25">
        <v>16.11</v>
      </c>
      <c r="J69" s="25">
        <f t="shared" si="1"/>
        <v>48.33</v>
      </c>
      <c r="K69" s="37"/>
      <c r="L69" s="38"/>
      <c r="M69" s="39"/>
      <c r="N69" s="39"/>
    </row>
    <row r="70" spans="1:29" ht="42" customHeight="1" x14ac:dyDescent="0.3">
      <c r="B70" s="34">
        <v>38</v>
      </c>
      <c r="C70" s="35" t="s">
        <v>82</v>
      </c>
      <c r="D70" s="36" t="s">
        <v>49</v>
      </c>
      <c r="E70" s="106">
        <v>1</v>
      </c>
      <c r="F70" s="106">
        <v>1</v>
      </c>
      <c r="G70" s="106">
        <v>1</v>
      </c>
      <c r="H70" s="171">
        <f t="shared" si="2"/>
        <v>3</v>
      </c>
      <c r="I70" s="25">
        <v>20.87</v>
      </c>
      <c r="J70" s="25">
        <f t="shared" si="1"/>
        <v>62.61</v>
      </c>
      <c r="K70" s="37"/>
      <c r="L70" s="38"/>
      <c r="M70" s="39"/>
      <c r="N70" s="39"/>
    </row>
    <row r="71" spans="1:29" ht="33.75" customHeight="1" x14ac:dyDescent="0.3">
      <c r="B71" s="34">
        <v>39</v>
      </c>
      <c r="C71" s="44" t="s">
        <v>83</v>
      </c>
      <c r="D71" s="35"/>
      <c r="E71" s="170">
        <v>2</v>
      </c>
      <c r="F71" s="170">
        <v>2</v>
      </c>
      <c r="G71" s="170">
        <v>2</v>
      </c>
      <c r="H71" s="106">
        <f t="shared" si="2"/>
        <v>6</v>
      </c>
      <c r="I71" s="25"/>
      <c r="J71" s="25">
        <f t="shared" si="1"/>
        <v>0</v>
      </c>
      <c r="K71" s="37"/>
      <c r="L71" s="39"/>
      <c r="M71" s="39"/>
      <c r="N71" s="39"/>
    </row>
    <row r="72" spans="1:29" ht="26.25" customHeight="1" x14ac:dyDescent="0.3">
      <c r="B72" s="158" t="s">
        <v>249</v>
      </c>
      <c r="C72" s="159"/>
      <c r="D72" s="159"/>
      <c r="E72" s="159"/>
      <c r="F72" s="159"/>
      <c r="G72" s="159"/>
      <c r="H72" s="159"/>
      <c r="I72" s="160"/>
      <c r="J72" s="25">
        <f>SUM(J33:J71)</f>
        <v>87143.549999999988</v>
      </c>
      <c r="K72" s="45"/>
    </row>
    <row r="73" spans="1:29" ht="26.25" customHeight="1" x14ac:dyDescent="0.3">
      <c r="B73" s="161" t="s">
        <v>250</v>
      </c>
      <c r="C73" s="162"/>
      <c r="D73" s="162"/>
      <c r="E73" s="162"/>
      <c r="F73" s="162"/>
      <c r="G73" s="162"/>
      <c r="H73" s="162"/>
      <c r="I73" s="163"/>
      <c r="J73" s="46">
        <f>J72/60</f>
        <v>1452.3924999999997</v>
      </c>
      <c r="K73" s="45"/>
    </row>
    <row r="74" spans="1:29" ht="26.25" customHeight="1" x14ac:dyDescent="0.3">
      <c r="B74" s="164" t="s">
        <v>33</v>
      </c>
      <c r="C74" s="165"/>
      <c r="D74" s="165"/>
      <c r="E74" s="165"/>
      <c r="F74" s="165"/>
      <c r="G74" s="165"/>
      <c r="H74" s="165"/>
      <c r="I74" s="166"/>
      <c r="J74" s="27">
        <f>J73/H10</f>
        <v>242.06541666666661</v>
      </c>
      <c r="K74" s="1"/>
    </row>
    <row r="75" spans="1:29" ht="39.75" customHeight="1" x14ac:dyDescent="0.3">
      <c r="B75" s="11" t="s">
        <v>84</v>
      </c>
    </row>
    <row r="76" spans="1:29" ht="16.5" customHeight="1" x14ac:dyDescent="0.3"/>
    <row r="77" spans="1:29" s="2" customFormat="1" ht="22.5" customHeight="1" x14ac:dyDescent="0.4">
      <c r="B77" s="47" t="s">
        <v>85</v>
      </c>
      <c r="C77" s="15"/>
      <c r="D77" s="15"/>
      <c r="E77" s="15"/>
      <c r="F77" s="16"/>
      <c r="G77" s="16"/>
      <c r="H77" s="8"/>
      <c r="I77" s="9"/>
      <c r="J77" s="3"/>
      <c r="K77" s="3"/>
      <c r="L77" s="3"/>
      <c r="M77" s="3"/>
      <c r="N77" s="3"/>
    </row>
    <row r="78" spans="1:29" ht="16.2" thickBot="1" x14ac:dyDescent="0.35">
      <c r="A78" s="48"/>
      <c r="B78" s="49" t="s">
        <v>86</v>
      </c>
      <c r="C78" s="50"/>
      <c r="D78" s="51"/>
      <c r="E78" s="51"/>
      <c r="F78" s="51"/>
      <c r="G78" s="51"/>
      <c r="H78" s="52"/>
      <c r="I78" s="53"/>
      <c r="J78" s="53"/>
      <c r="K78" s="53"/>
      <c r="L78" s="53"/>
      <c r="M78" s="53"/>
      <c r="N78" s="53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9" ht="89.25" customHeight="1" thickBot="1" x14ac:dyDescent="0.35">
      <c r="A79" s="48"/>
      <c r="B79" s="54"/>
      <c r="C79" s="55" t="s">
        <v>8</v>
      </c>
      <c r="D79" s="55" t="s">
        <v>87</v>
      </c>
      <c r="E79" s="20" t="s">
        <v>246</v>
      </c>
      <c r="F79" s="20" t="s">
        <v>247</v>
      </c>
      <c r="G79" s="20" t="s">
        <v>248</v>
      </c>
      <c r="H79" s="20" t="s">
        <v>251</v>
      </c>
      <c r="I79" s="245" t="s">
        <v>88</v>
      </c>
      <c r="J79" s="55" t="s">
        <v>40</v>
      </c>
      <c r="K79" s="52"/>
      <c r="L79" s="53"/>
      <c r="M79" s="53"/>
      <c r="N79" s="53"/>
      <c r="O79" s="53"/>
      <c r="P79" s="53"/>
      <c r="Q79" s="53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</row>
    <row r="80" spans="1:29" ht="48" customHeight="1" thickBot="1" x14ac:dyDescent="0.35">
      <c r="A80" s="48"/>
      <c r="B80" s="56" t="s">
        <v>89</v>
      </c>
      <c r="C80" s="44" t="s">
        <v>90</v>
      </c>
      <c r="D80" s="57">
        <v>2300</v>
      </c>
      <c r="E80" s="106">
        <v>2</v>
      </c>
      <c r="F80" s="106">
        <v>2</v>
      </c>
      <c r="G80" s="106">
        <v>2</v>
      </c>
      <c r="H80" s="106">
        <f>SUM(E80:G80)</f>
        <v>6</v>
      </c>
      <c r="I80" s="246">
        <f>E89</f>
        <v>38.33</v>
      </c>
      <c r="J80" s="57">
        <f>H80*I80</f>
        <v>229.98</v>
      </c>
      <c r="K80" s="52"/>
      <c r="L80" s="58"/>
      <c r="M80" s="53"/>
      <c r="N80" s="53"/>
      <c r="O80" s="53"/>
      <c r="P80" s="53"/>
      <c r="Q80" s="53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</row>
    <row r="81" spans="1:29" ht="21.75" customHeight="1" thickBot="1" x14ac:dyDescent="0.35">
      <c r="A81" s="48"/>
      <c r="B81" s="167" t="s">
        <v>33</v>
      </c>
      <c r="C81" s="168"/>
      <c r="D81" s="168"/>
      <c r="E81" s="168"/>
      <c r="F81" s="169"/>
      <c r="G81" s="169"/>
      <c r="H81" s="169"/>
      <c r="I81" s="169"/>
      <c r="J81" s="59">
        <f>J80/H10</f>
        <v>38.33</v>
      </c>
      <c r="K81" s="52"/>
      <c r="L81" s="53"/>
      <c r="M81" s="53"/>
      <c r="N81" s="53"/>
      <c r="O81" s="53"/>
      <c r="P81" s="53"/>
      <c r="Q81" s="53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</row>
    <row r="82" spans="1:29" s="2" customFormat="1" ht="22.5" customHeight="1" x14ac:dyDescent="0.4">
      <c r="B82" s="15"/>
      <c r="C82" s="15"/>
      <c r="D82" s="15"/>
      <c r="E82" s="15"/>
      <c r="F82" s="16"/>
      <c r="G82" s="16"/>
      <c r="H82" s="8"/>
      <c r="I82" s="9"/>
      <c r="J82" s="11"/>
      <c r="K82" s="11"/>
      <c r="L82" s="11"/>
      <c r="M82" s="11"/>
      <c r="N82" s="11"/>
    </row>
    <row r="83" spans="1:29" s="2" customFormat="1" ht="22.5" customHeight="1" x14ac:dyDescent="0.4">
      <c r="B83" s="15"/>
      <c r="C83" s="247" t="s">
        <v>91</v>
      </c>
      <c r="D83" s="248"/>
      <c r="E83" s="249"/>
      <c r="F83" s="16"/>
      <c r="G83" s="16"/>
      <c r="H83" s="8"/>
      <c r="I83" s="9"/>
      <c r="J83" s="11"/>
      <c r="K83" s="11"/>
      <c r="L83" s="11"/>
      <c r="M83" s="11"/>
      <c r="N83" s="11"/>
    </row>
    <row r="84" spans="1:29" s="2" customFormat="1" ht="36.75" customHeight="1" x14ac:dyDescent="0.4">
      <c r="B84" s="15"/>
      <c r="C84" s="265" t="s">
        <v>92</v>
      </c>
      <c r="D84" s="266"/>
      <c r="E84" s="267"/>
      <c r="F84" s="16"/>
      <c r="G84" s="16"/>
      <c r="H84" s="8"/>
      <c r="I84" s="9"/>
      <c r="J84" s="11"/>
      <c r="K84" s="11"/>
      <c r="L84" s="11"/>
      <c r="M84" s="11"/>
      <c r="N84" s="11"/>
    </row>
    <row r="85" spans="1:29" s="2" customFormat="1" ht="22.8" x14ac:dyDescent="0.4">
      <c r="B85" s="15"/>
      <c r="C85" s="255" t="s">
        <v>93</v>
      </c>
      <c r="D85" s="256"/>
      <c r="E85" s="250">
        <v>5</v>
      </c>
      <c r="F85" s="16"/>
      <c r="G85" s="60"/>
      <c r="H85" s="8"/>
      <c r="I85" s="9"/>
      <c r="J85" s="11"/>
      <c r="K85" s="11"/>
      <c r="L85" s="11"/>
      <c r="M85" s="11"/>
      <c r="N85" s="11"/>
    </row>
    <row r="86" spans="1:29" s="2" customFormat="1" ht="22.5" customHeight="1" x14ac:dyDescent="0.4">
      <c r="B86" s="15"/>
      <c r="C86" s="255" t="s">
        <v>94</v>
      </c>
      <c r="D86" s="256"/>
      <c r="E86" s="251">
        <v>0.2</v>
      </c>
      <c r="F86" s="16"/>
      <c r="G86" s="16"/>
      <c r="H86" s="8"/>
      <c r="I86" s="9"/>
      <c r="J86" s="11"/>
      <c r="K86" s="11"/>
      <c r="L86" s="11"/>
      <c r="M86" s="11"/>
      <c r="N86" s="11"/>
    </row>
    <row r="87" spans="1:29" s="2" customFormat="1" ht="22.5" customHeight="1" x14ac:dyDescent="0.4">
      <c r="B87" s="15"/>
      <c r="C87" s="257" t="s">
        <v>95</v>
      </c>
      <c r="D87" s="258"/>
      <c r="E87" s="252">
        <f>D80</f>
        <v>2300</v>
      </c>
      <c r="F87" s="16"/>
      <c r="G87" s="16"/>
      <c r="H87" s="8"/>
      <c r="I87" s="9"/>
      <c r="J87" s="11"/>
      <c r="K87" s="11"/>
      <c r="L87" s="11"/>
      <c r="M87" s="11"/>
      <c r="N87" s="11"/>
    </row>
    <row r="88" spans="1:29" s="2" customFormat="1" ht="22.5" customHeight="1" x14ac:dyDescent="0.4">
      <c r="B88" s="15"/>
      <c r="C88" s="255" t="s">
        <v>96</v>
      </c>
      <c r="D88" s="256"/>
      <c r="E88" s="253">
        <f>D80*E86</f>
        <v>460</v>
      </c>
      <c r="F88" s="16"/>
      <c r="G88" s="16"/>
      <c r="H88" s="8"/>
      <c r="I88" s="9"/>
      <c r="J88" s="11"/>
      <c r="K88" s="11"/>
      <c r="L88" s="11"/>
      <c r="M88" s="11"/>
      <c r="N88" s="11"/>
    </row>
    <row r="89" spans="1:29" s="2" customFormat="1" ht="22.5" customHeight="1" x14ac:dyDescent="0.4">
      <c r="B89" s="15"/>
      <c r="C89" s="259" t="s">
        <v>97</v>
      </c>
      <c r="D89" s="260"/>
      <c r="E89" s="254">
        <f>ROUND((E87*(1/E85))/12,2)</f>
        <v>38.33</v>
      </c>
      <c r="F89" s="16"/>
      <c r="G89" s="16"/>
      <c r="H89" s="8"/>
      <c r="I89" s="9"/>
      <c r="J89" s="11"/>
      <c r="K89" s="11"/>
      <c r="L89" s="11"/>
      <c r="M89" s="11"/>
      <c r="N89" s="11"/>
    </row>
    <row r="90" spans="1:29" s="2" customFormat="1" ht="284.85000000000002" customHeight="1" x14ac:dyDescent="0.4">
      <c r="B90" s="15"/>
      <c r="C90" s="268" t="s">
        <v>98</v>
      </c>
      <c r="D90" s="269"/>
      <c r="E90" s="270"/>
      <c r="F90" s="16"/>
      <c r="G90" s="16"/>
      <c r="H90" s="8"/>
      <c r="I90" s="9"/>
      <c r="J90" s="11"/>
      <c r="K90" s="11"/>
      <c r="L90" s="11"/>
      <c r="M90" s="11"/>
      <c r="N90" s="11"/>
    </row>
    <row r="91" spans="1:29" ht="24.9" customHeight="1" x14ac:dyDescent="0.3">
      <c r="C91" s="271" t="s">
        <v>99</v>
      </c>
      <c r="D91" s="272"/>
      <c r="E91" s="273"/>
    </row>
  </sheetData>
  <mergeCells count="17">
    <mergeCell ref="C23:F23"/>
    <mergeCell ref="C24:F24"/>
    <mergeCell ref="C18:F18"/>
    <mergeCell ref="C19:F19"/>
    <mergeCell ref="C20:F20"/>
    <mergeCell ref="C21:F21"/>
    <mergeCell ref="C22:F22"/>
    <mergeCell ref="B12:G12"/>
    <mergeCell ref="B13:G13"/>
    <mergeCell ref="B3:G3"/>
    <mergeCell ref="B5:G5"/>
    <mergeCell ref="B6:G6"/>
    <mergeCell ref="C84:E84"/>
    <mergeCell ref="C90:E90"/>
    <mergeCell ref="C91:E91"/>
    <mergeCell ref="B29:G29"/>
    <mergeCell ref="B30:G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0" orientation="landscape" horizontalDpi="300" verticalDpi="300" r:id="rId1"/>
  <headerFooter>
    <oddHeader>&amp;C&amp;A</oddHeader>
    <oddFooter>&amp;L&amp;Z&amp;F&amp;R&amp;P / &amp;N</oddFooter>
  </headerFooter>
  <ignoredErrors>
    <ignoredError sqref="H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- LP - Bombeiro</vt:lpstr>
      <vt:lpstr>Anexos B-C-D-E</vt:lpstr>
      <vt:lpstr>'Anexos B-C-D-E'!Area_de_impressao</vt:lpstr>
      <vt:lpstr>'Planilha - LP - Bombeiro'!Area_de_impressao</vt:lpstr>
      <vt:lpstr>'Anexos B-C-D-E'!Print_Area_0</vt:lpstr>
      <vt:lpstr>'Planilha - LP - Bombeiro'!Print_Area_0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Nivaldo Souza Magnavita Filho</dc:creator>
  <dc:description/>
  <cp:lastModifiedBy>julia</cp:lastModifiedBy>
  <cp:revision>21</cp:revision>
  <cp:lastPrinted>2021-03-01T16:41:05Z</cp:lastPrinted>
  <dcterms:created xsi:type="dcterms:W3CDTF">2020-02-14T19:41:15Z</dcterms:created>
  <dcterms:modified xsi:type="dcterms:W3CDTF">2021-03-02T22:05:11Z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